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MONITOREOS RIESGOS CORRUPCION E INFORME PAGINA WEB\"/>
    </mc:Choice>
  </mc:AlternateContent>
  <xr:revisionPtr revIDLastSave="0" documentId="8_{40916702-83E6-4AA2-B46F-DC71DCF03236}"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4" sheetId="6" state="hidden" r:id="rId2"/>
    <sheet name="Criterios impacto 3" sheetId="3" state="hidden" r:id="rId3"/>
    <sheet name="Criterios impacto 2" sheetId="4" state="hidden" r:id="rId4"/>
    <sheet name="Criterios impacto 1" sheetId="5" state="hidden" r:id="rId5"/>
    <sheet name="Parámetros" sheetId="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_Obj1" localSheetId="4">OFFSET(#REF!,0,0,COUNTA(#REF!)-1,1)</definedName>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4">#REF!</definedName>
    <definedName name="Acc_1" localSheetId="3">#REF!</definedName>
    <definedName name="Acc_1" localSheetId="2">#REF!</definedName>
    <definedName name="Acc_1" localSheetId="1">#REF!</definedName>
    <definedName name="Acc_1">#REF!</definedName>
    <definedName name="Acc_2" localSheetId="4">#REF!</definedName>
    <definedName name="Acc_2" localSheetId="3">#REF!</definedName>
    <definedName name="Acc_2" localSheetId="2">#REF!</definedName>
    <definedName name="Acc_2" localSheetId="1">#REF!</definedName>
    <definedName name="Acc_2">#REF!</definedName>
    <definedName name="Acc_3" localSheetId="4">#REF!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'Matriz Riesgos'!$A$2:$AT$25</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4">OFFSET(#REF!,0,0,COUNTA(#REF!)-1,1)</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4">#REF!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4">#REF!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4">#REF!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4">OFFSET(#REF!,0,0,COUNTA(#REF!)-1,1)</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4">#REF!</definedName>
    <definedName name="PUTUMAYOL" localSheetId="3">#REF!</definedName>
    <definedName name="PUTUMAYOL" localSheetId="2">#REF!</definedName>
    <definedName name="PUTUMAYOL" localSheetId="1">#REF!</definedName>
    <definedName name="PUTUMAYOL">#REF!</definedName>
    <definedName name="QUINDIOL" localSheetId="4">#REF!</definedName>
    <definedName name="QUINDIOL" localSheetId="3">#REF!</definedName>
    <definedName name="QUINDIOL" localSheetId="2">#REF!</definedName>
    <definedName name="QUINDIOL" localSheetId="1">#REF!</definedName>
    <definedName name="QUINDIOL">#REF!</definedName>
    <definedName name="REGIONAL" localSheetId="4">#REF!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4">#REF!</definedName>
    <definedName name="SUCREL" localSheetId="3">#REF!</definedName>
    <definedName name="SUCREL" localSheetId="2">#REF!</definedName>
    <definedName name="SUCREL" localSheetId="1">#REF!</definedName>
    <definedName name="SUCREL">#REF!</definedName>
    <definedName name="TOLIMAL" localSheetId="4">#REF!</definedName>
    <definedName name="TOLIMAL" localSheetId="3">#REF!</definedName>
    <definedName name="TOLIMAL" localSheetId="2">#REF!</definedName>
    <definedName name="TOLIMAL" localSheetId="1">#REF!</definedName>
    <definedName name="TOLIMAL">#REF!</definedName>
    <definedName name="VALLE" localSheetId="4">#REF!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6" i="1" l="1"/>
  <c r="AG35" i="1"/>
  <c r="K35" i="1"/>
  <c r="AP33" i="1" l="1"/>
  <c r="AM33" i="1"/>
  <c r="AL33" i="1"/>
  <c r="AD33" i="1"/>
  <c r="L33" i="1"/>
  <c r="AG32" i="1" l="1"/>
  <c r="AD32" i="1"/>
  <c r="AG31" i="1"/>
  <c r="AD31" i="1"/>
  <c r="AG30" i="1"/>
  <c r="AD30" i="1"/>
  <c r="AP29" i="1"/>
  <c r="AG29" i="1"/>
  <c r="AD29" i="1"/>
  <c r="AP28" i="1" l="1"/>
  <c r="AM28" i="1"/>
  <c r="AL28" i="1"/>
  <c r="AG28" i="1"/>
  <c r="AD28" i="1"/>
  <c r="AP27" i="1" l="1"/>
  <c r="AP26" i="1"/>
  <c r="L27" i="1"/>
  <c r="L26" i="1"/>
  <c r="AP19" i="1" l="1"/>
  <c r="AM19" i="1"/>
  <c r="AL19" i="1"/>
  <c r="AD19" i="1"/>
  <c r="J19" i="1"/>
  <c r="L19" i="1" s="1"/>
  <c r="AD18" i="1" l="1"/>
  <c r="AP17" i="1"/>
  <c r="AG17" i="1"/>
  <c r="AD17" i="1"/>
  <c r="AM16" i="1"/>
  <c r="AL16" i="1"/>
  <c r="AG16" i="1"/>
  <c r="AD16" i="1"/>
  <c r="AP15" i="1"/>
  <c r="AM15" i="1"/>
  <c r="AL15" i="1"/>
  <c r="AG15" i="1"/>
  <c r="AD15" i="1"/>
  <c r="AD14" i="1"/>
  <c r="AE14" i="1" s="1"/>
  <c r="AG14" i="1" s="1"/>
  <c r="AH14" i="1" s="1"/>
  <c r="AP13" i="1"/>
  <c r="AD13" i="1"/>
  <c r="AE13" i="1" s="1"/>
  <c r="AG13" i="1" s="1"/>
  <c r="AH13" i="1" s="1"/>
  <c r="AI13" i="1" l="1"/>
  <c r="AM13" i="1" l="1"/>
  <c r="AM14" i="1"/>
  <c r="AL13" i="1"/>
  <c r="AL14" i="1"/>
  <c r="AM12" i="1" l="1"/>
  <c r="AG12" i="1"/>
  <c r="AD12" i="1"/>
  <c r="K12" i="1"/>
  <c r="J12" i="1" s="1"/>
  <c r="AD11" i="1" l="1"/>
  <c r="K11" i="1"/>
  <c r="J11" i="1" s="1"/>
  <c r="AP6" i="1" l="1"/>
  <c r="AG6" i="1"/>
  <c r="AD6" i="1"/>
  <c r="AP5" i="1"/>
  <c r="AG5" i="1"/>
  <c r="AD5" i="1"/>
  <c r="AP4" i="1"/>
  <c r="AG4" i="1"/>
  <c r="AD4" i="1"/>
  <c r="J4" i="1"/>
  <c r="L4" i="1" s="1"/>
  <c r="AP3" i="1"/>
  <c r="AG3" i="1"/>
  <c r="AD3" i="1"/>
  <c r="J3" i="1"/>
  <c r="L3" i="1" s="1"/>
  <c r="AP7" i="1" l="1"/>
  <c r="AG7" i="1"/>
  <c r="AD7" i="1"/>
  <c r="J7" i="1"/>
  <c r="L7" i="1" s="1"/>
  <c r="K23" i="1" l="1"/>
  <c r="J23" i="1" s="1"/>
  <c r="K24" i="1"/>
  <c r="J24" i="1" s="1"/>
  <c r="K21" i="1"/>
  <c r="J21" i="1" s="1"/>
  <c r="K20" i="1"/>
  <c r="J20" i="1" s="1"/>
  <c r="AD22" i="1"/>
  <c r="L24" i="1" l="1"/>
  <c r="AP23" i="1"/>
  <c r="L23" i="1"/>
  <c r="AP21" i="1"/>
  <c r="L21" i="1"/>
  <c r="AP24" i="1" l="1"/>
  <c r="L20" i="1" l="1"/>
  <c r="AD20" i="1"/>
  <c r="AE20" i="1" s="1"/>
  <c r="AP20" i="1"/>
  <c r="AD21" i="1"/>
  <c r="AE21" i="1" s="1"/>
  <c r="AD23" i="1"/>
  <c r="AE23" i="1" s="1"/>
  <c r="AD24" i="1"/>
  <c r="AE24" i="1" s="1"/>
  <c r="AD25" i="1"/>
  <c r="AE25" i="1" s="1"/>
  <c r="AG24" i="1" l="1"/>
  <c r="AH24" i="1" s="1"/>
  <c r="AG23" i="1"/>
  <c r="AH23" i="1" s="1"/>
  <c r="AI23" i="1" s="1"/>
  <c r="AG20" i="1"/>
  <c r="AH20" i="1" s="1"/>
  <c r="AI20" i="1" s="1"/>
  <c r="AG25" i="1"/>
  <c r="AH25" i="1" s="1"/>
  <c r="AG21" i="1"/>
  <c r="AH21" i="1" s="1"/>
  <c r="AI21" i="1" s="1"/>
  <c r="AI24" i="1" l="1"/>
  <c r="AM23" i="1"/>
  <c r="AM20" i="1"/>
  <c r="AL20" i="1"/>
</calcChain>
</file>

<file path=xl/sharedStrings.xml><?xml version="1.0" encoding="utf-8"?>
<sst xmlns="http://schemas.openxmlformats.org/spreadsheetml/2006/main" count="1204" uniqueCount="599">
  <si>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</si>
  <si>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</si>
  <si>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</si>
  <si>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</si>
  <si>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</si>
  <si>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</si>
  <si>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</si>
  <si>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</si>
  <si>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</si>
  <si>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</si>
  <si>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</si>
  <si>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</si>
  <si>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</si>
  <si>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</si>
  <si>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</si>
  <si>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</si>
  <si>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</si>
  <si>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</si>
  <si>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</si>
  <si>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</si>
  <si>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</si>
  <si>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</si>
  <si>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</si>
  <si>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</si>
  <si>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</si>
  <si>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</si>
  <si>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</si>
  <si>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</si>
  <si>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</si>
  <si>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</si>
  <si>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</si>
  <si>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</si>
  <si>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</si>
  <si>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</si>
  <si>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</si>
  <si>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</si>
  <si>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</si>
  <si>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</si>
  <si>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</si>
  <si>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</si>
  <si>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</si>
  <si>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</si>
  <si>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</si>
  <si>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</si>
  <si>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</si>
  <si>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</si>
  <si>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</si>
  <si>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</si>
  <si>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</si>
  <si>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</si>
  <si>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</si>
  <si>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</si>
  <si>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</si>
  <si>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</si>
  <si>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</si>
  <si>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</si>
  <si>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</si>
  <si>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</si>
  <si>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</si>
  <si>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</si>
  <si>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</si>
  <si>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</si>
  <si>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PLAN DE CONTINGENCIA - POR CADA RIESGO</t>
  </si>
  <si>
    <t>Adquisición de Bienes y Servicios</t>
  </si>
  <si>
    <t>Desempeño de los procesos: Capacidad humana, técnica y financiera de los procesos para lograr el cumplimiento de sus objetivos.</t>
  </si>
  <si>
    <t>N/A</t>
  </si>
  <si>
    <t>Corrupción</t>
  </si>
  <si>
    <t>Análisis de contexto de índole táctico</t>
  </si>
  <si>
    <t>Deficiencia en la estructuración de requisitos del bien, obra  o servicio a contratar</t>
  </si>
  <si>
    <t>Investigaciones disciplinarias, fiscales y penales.
Pérdida de imagen o reputación institucional.</t>
  </si>
  <si>
    <t>Posible (3)</t>
  </si>
  <si>
    <t>Preventivo</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</si>
  <si>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</si>
  <si>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</si>
  <si>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</si>
  <si>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</si>
  <si>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</si>
  <si>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</si>
  <si>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</si>
  <si>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Fuerte</t>
  </si>
  <si>
    <t>Directamente</t>
  </si>
  <si>
    <t>No Disminuye</t>
  </si>
  <si>
    <t>Improbable (2)</t>
  </si>
  <si>
    <t>Mayor (4)</t>
  </si>
  <si>
    <t>Reducir</t>
  </si>
  <si>
    <t>Tomar acciones frente a los resultados del  seguimiento aleatorio al 10% de todos los procesos de selección adelantados  en el semestre para verificar el grado de cumplimiento de los requisitos en los procesos de contratación</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</si>
  <si>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</si>
  <si>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</si>
  <si>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</si>
  <si>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</si>
  <si>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Probable (4)</t>
  </si>
  <si>
    <t>Comité evaluador</t>
  </si>
  <si>
    <t xml:space="preserve">Subdirector de Contratación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</si>
  <si>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</si>
  <si>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</si>
  <si>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</si>
  <si>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</si>
  <si>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</si>
  <si>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</si>
  <si>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Preventivo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</si>
  <si>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</si>
  <si>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</si>
  <si>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</si>
  <si>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</si>
  <si>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</si>
  <si>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</si>
  <si>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 xml:space="preserve">Fuerte </t>
  </si>
  <si>
    <t>Deficiente seguimiento a la gestión contractual por parte del supervisor</t>
  </si>
  <si>
    <t>Validar que la solicitud de adición esté debidamente justificada</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</si>
  <si>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</si>
  <si>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</si>
  <si>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</si>
  <si>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 xml:space="preserve">Recurso humano: Funcionarios  y personal contratista de la Subdirección de Contratación  financiado por el proyecto  de inversión de la SAF  </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</si>
  <si>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</si>
  <si>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</si>
  <si>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</si>
  <si>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</si>
  <si>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</si>
  <si>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</si>
  <si>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</si>
  <si>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</si>
  <si>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</si>
  <si>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</si>
  <si>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</si>
  <si>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Solicitar el ajuste del acta de liquidación,  allegar los soportes faltantes o ajustar los mismos según corresponda</t>
  </si>
  <si>
    <t>Acta de liquidación de contratos</t>
  </si>
  <si>
    <t>Número de liquidaciones que no cumplen con lo establecido en el procedimiento
Frecuencia: Semestral
Meta: 0</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</si>
  <si>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</si>
  <si>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</si>
  <si>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</si>
  <si>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</si>
  <si>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</si>
  <si>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</si>
  <si>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</si>
  <si>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</si>
  <si>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</si>
  <si>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</si>
  <si>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</si>
  <si>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</si>
  <si>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</si>
  <si>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</si>
  <si>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</si>
  <si>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</si>
  <si>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</si>
  <si>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</si>
  <si>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</si>
  <si>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</si>
  <si>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</si>
  <si>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</si>
  <si>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</si>
  <si>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</si>
  <si>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Raro (1)</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</si>
  <si>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</si>
  <si>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</si>
  <si>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</si>
  <si>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</si>
  <si>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</si>
  <si>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</si>
  <si>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</si>
  <si>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</si>
  <si>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</si>
  <si>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</si>
  <si>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</si>
  <si>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</si>
  <si>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</si>
  <si>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</si>
  <si>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</si>
  <si>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</si>
  <si>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</si>
  <si>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</si>
  <si>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</si>
  <si>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</si>
  <si>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</si>
  <si>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</si>
  <si>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</si>
  <si>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</si>
  <si>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</si>
  <si>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</si>
  <si>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</si>
  <si>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</si>
  <si>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</si>
  <si>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</si>
  <si>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</si>
  <si>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</si>
  <si>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</si>
  <si>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</si>
  <si>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</si>
  <si>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</si>
  <si>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</si>
  <si>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</si>
  <si>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</si>
  <si>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</si>
  <si>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</si>
  <si>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</si>
  <si>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</si>
  <si>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</si>
  <si>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</si>
  <si>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</si>
  <si>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</si>
  <si>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</si>
  <si>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</si>
  <si>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</si>
  <si>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</si>
  <si>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</si>
  <si>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</si>
  <si>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</si>
  <si>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</si>
  <si>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</si>
  <si>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</si>
  <si>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</si>
  <si>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</si>
  <si>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</si>
  <si>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</si>
  <si>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</si>
  <si>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</si>
  <si>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</si>
  <si>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</si>
  <si>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</si>
  <si>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Gestión Financiera</t>
  </si>
  <si>
    <t>Gestión Documental</t>
  </si>
  <si>
    <t>Servicio a la Ciudadanía</t>
  </si>
  <si>
    <t>Gestión de Asuntos Locales</t>
  </si>
  <si>
    <t>Control, Evaluación y Seguimiento</t>
  </si>
  <si>
    <t>Control Disciplinario</t>
  </si>
  <si>
    <t>EJECUCIÓN DEL CONTROL</t>
  </si>
  <si>
    <t>30 de noviembre de 2023</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</si>
  <si>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</si>
  <si>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</si>
  <si>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</si>
  <si>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</si>
  <si>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</si>
  <si>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</si>
  <si>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Errores graves en la evaluación que incidan en el beneficio  de un privado o de un tercero  por omisión, uso del poder  o extralimitación de requisitos evaluados desviando la gestión de lo público</t>
  </si>
  <si>
    <t>Uso del poder para aprobación de adiciones y prorrogas, que no se requieren para la ejecución del contrato, para beneficio privado o de un tercero desviando la gestión de lo público</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</si>
  <si>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</si>
  <si>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 xml:space="preserve"> Uso del poder  en 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</si>
  <si>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 xml:space="preserve">Revisar que los ítems objeto de evaluación cumplan con los requisitos establecidos en el pliego </t>
  </si>
  <si>
    <t>Investigaciones disciplinarias, fiscales y penales.
Detrimento patrimonial.
Incumplimiento de metas de los proyectos de inversión.</t>
  </si>
  <si>
    <t>Se verifica que la documentación de la solicitud este completa, y que la justificación sea coherente con los soportes técnicos adjuntados.</t>
  </si>
  <si>
    <t>Número de solicitudes de adición y prorroga que no cumplen con la adecuada justificación técnica,  de conformidad con la ejecución del contrato
Frecuencia: Semestral
Meta: 0</t>
  </si>
  <si>
    <t>Recibir bienes, obras y/o servicios que no satisfacen las necesidades de la entidad.
Investigaciones disciplinarias, fiscales y penales.
Detrimento patrimonial.
Pérdida de imagen o reputación institucional.</t>
  </si>
  <si>
    <t>Comparando que los soportes del contrato estén completos y acordes con lo descrito en el acta de liquidación</t>
  </si>
  <si>
    <t>Efectuar una revisión a 10 liquidaciones que se estén adelantando en el semestre ,  a fin de verificar que se este dando cumplimiento con lo establecido en el procedimiento de liquidación de contratos</t>
  </si>
  <si>
    <t>Desempeño de los procesos: Capacidad humana, técnica y financiera de los procesos para lograr el cumplimiento de sus objetivos</t>
  </si>
  <si>
    <t xml:space="preserve">No aplicación de los requisitos establecidos en el Manual de aprovechamiento económico vigente </t>
  </si>
  <si>
    <t>Por abuso del poder hacer omisión de  los criterios tarifarios para el beneficio propio o de un tercero frente al trámite:  Permiso de uso y/o aprovechamiento económico de parques o escenarios lo cual desvía la gestión de lo público</t>
  </si>
  <si>
    <t>Acciones legales.
Quejas y reclamos.
Disminución de ingresos por aprovechamiento económico.
Pérdida de buena imagen y credibilidad del Instituto.</t>
  </si>
  <si>
    <t xml:space="preserve">Profesional contratado para realizar las visitas de seguimiento y control del aprovechamiento económico  
</t>
  </si>
  <si>
    <t>Bimensual</t>
  </si>
  <si>
    <t xml:space="preserve">Verificar el cumplimiento de las tarifas establecidas en el manual de aprovechamiento económico vigente con respecto a los Títulos:  Tarifas o retribución para el aprovechamiento económico de los escenarios especiales Parques y escenarios de uso deportivo, recreativo y cultural
</t>
  </si>
  <si>
    <t>Mediante visita de seguimiento y control, en la cual se verifica la aplicación de las tarifas con respecto a lo indicado en  el manual de aprovechamiento económico vigente con respecto a los Títulos:  Tarifas o retribución para el aprovechamiento económico de los escenarios especiales Parques y escenarios de uso deportivo, recreativo y cultural.</t>
  </si>
  <si>
    <t xml:space="preserve">A partir de las visitas en campo en la que se haya detectado la materialización del riesgo, informar al jefe de área responsable para tomar las acciones a que haya lugar </t>
  </si>
  <si>
    <t>Informe de visitas realizadas.</t>
  </si>
  <si>
    <t xml:space="preserve">No disminuye </t>
  </si>
  <si>
    <t>Realizar procesos pedagógicos para reforzar la aplicación de  los criterios normativos,  procedimentales y tarifarios definidos  para el trámite: Permiso de uso y/o aprovechamiento económico de parques o escenarios.</t>
  </si>
  <si>
    <t xml:space="preserve">Responsable Área de administración de escenarios 
</t>
  </si>
  <si>
    <t>15 de diciembre de 2023</t>
  </si>
  <si>
    <t xml:space="preserve">
Número de casos detectados en los que se omiten los criterios normativos,  procedimentales y tarifarios para el beneficio  propio o de un tercero frente al trámite: Permiso de uso y/o aprovechamiento económico de parques o escenarios. 
Meta : 0 
Frecuencia: Trimestral </t>
  </si>
  <si>
    <t xml:space="preserve">Poner en conocimiento de las autoridades correspondientes (internas y/o externas) con el fin de iniciar las acciones a que haya lugar. </t>
  </si>
  <si>
    <t>Administración y Mantenimiento de Parques y Escenarios
(3 de noviembre de 2023)</t>
  </si>
  <si>
    <t>Desempeño de los procesos: Capacidad humana, técnica y financiera de los procesos para lograr el cumplimiento de sus objetivos.
Aspecto Humano: Competencia del personal.</t>
  </si>
  <si>
    <t xml:space="preserve">
No revisión por parte del supervisor de las actividades no previstas presentadas y aprobadas por parte de la interventoría y el contratista</t>
  </si>
  <si>
    <t>Aprobación de actividades no previstas o mayores cantidades por uso del poder sin el cumplimiento de los requisitos internos para favorecer un tercero lo cual desvía la gestión de lo público</t>
  </si>
  <si>
    <t>1. Procesos penales
2. Procesos fiscales
3. Procesos disciplinarios
4. Procesos de incumplimiento, aplicación de multas
5. Detrimento Patrimonial
6. Mayor gestión administrativa
7. Posibles retrasos en la ejecución contractual</t>
  </si>
  <si>
    <t>Subdirector(a) Técnico(a) de Construcciones</t>
  </si>
  <si>
    <t xml:space="preserve">Supervisor y personal de apoyo a la supervisión
</t>
  </si>
  <si>
    <t>Cuando los proyectos de obra presenten solicitudes de aprobación de actividades No Previstas</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</si>
  <si>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</si>
  <si>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</si>
  <si>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</si>
  <si>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Actas de reuniones de seguimiento y verificación de actividades no previstas 
Comunicaciones oficiales </t>
  </si>
  <si>
    <t xml:space="preserve">Comunicación Oficial a la interventoría de la obra sobre los criterios de aprobación de Actividades No Previstas </t>
  </si>
  <si>
    <t>Subdirector(a) Técnico(a) de Construcciones
Supervisor</t>
  </si>
  <si>
    <t xml:space="preserve">
Aprobación de actividades no previstas o mayores cantidades sin el cumplimiento de los requisitos internos
Meta: 0
Frecuencia: mensual 
</t>
  </si>
  <si>
    <t>Recurso humano: Funcionarios y personal contratista  de la Subdirección Técnica de Construcciones financiados por  el  proyecto de inversión de la STC</t>
  </si>
  <si>
    <t>El ordenador del gasto inicia las acciones legales necesarias internas y externas que correspondan</t>
  </si>
  <si>
    <t>Liquidación de los contratos sin el cumplimiento u omisión de los requisitos técnicos jurídicos y financieros por uso del poder para favorecer a un tercero lo cual desvía la gestión de lo público</t>
  </si>
  <si>
    <t>1. Procesos penales
2. Procesos fiscales
3. Procesos disciplinarios
4. Procesos de incumplimiento, aplicación de multas
5. Mayores costos del contrato
6. Caducidad del contrato</t>
  </si>
  <si>
    <t xml:space="preserve">Supervisor y
Personal de Apoyo a la Supervisión
Interventor
</t>
  </si>
  <si>
    <t>Por cada contrato terminado.</t>
  </si>
  <si>
    <t>Revisar que la documentación entregada por el interventor cumpla con los lineamientos normativos vigentes para liquidar el contrato.</t>
  </si>
  <si>
    <t xml:space="preserve">Se devuelve documentación con las observaciones al responsable  ( interventor y/o Contratista)  para que se subsane la inconsistencia. </t>
  </si>
  <si>
    <t xml:space="preserve">
Correos del supervisor a la interventoría con el resultado de las listas de chequeo
Comunicaciones oficiales.</t>
  </si>
  <si>
    <t>Comunicación oficial informando a los supervisores y apoyos a la supervisión los componentes a tener en cuenta para la liquidación de los contratos.</t>
  </si>
  <si>
    <t xml:space="preserve">profesional ( abogado) 
Supervisor </t>
  </si>
  <si>
    <t xml:space="preserve">
Número de contratos  liquidados sin el lleno de requisitos 
Meta: 0
Frecuencia: Cuatrimestral </t>
  </si>
  <si>
    <t>El ordenador del gasto realiza las acciones legales y administrativas a que haya lugar</t>
  </si>
  <si>
    <t>Inadecuada liquidación de los fondos compensatorios sin el cumplimiento u omisión de los requisitos técnicos y normativos por uso del poder para favorecer a los urbanizadores lo cual desvía la gestión de lo público</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</si>
  <si>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</si>
  <si>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</si>
  <si>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</si>
  <si>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</si>
  <si>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</si>
  <si>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</si>
  <si>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Sensibilizar a los responsables de la liquidación de los fondos compensatorios, frente a los requisitos establecidos por la normatividad vigente en el momento de realizar el proceso.</t>
  </si>
  <si>
    <t>Profesional Universitario / Profesional Especializado</t>
  </si>
  <si>
    <t>Número de liquidaciones realizadas de fondos compensatorios sin el lleno de requisitos 
Meta: 0
Frecuencia: Trimestral</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</si>
  <si>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</si>
  <si>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</si>
  <si>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</si>
  <si>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asignar vocación de parques y aprobación del proyecto especifico</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</si>
  <si>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</si>
  <si>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</si>
  <si>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</si>
  <si>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t>El ordenador del gasto realiza las acciones legales y administrativas a que haya lugar frente al urbanizador y se realiza la vocación  cumpliendo con los requisitos normativos</t>
  </si>
  <si>
    <t>Adquisición de Bienes y Servicios
(19 de octubre  de 2023)</t>
  </si>
  <si>
    <t>Diseño y Construcción de Parques y Escenarios
(18 de octubre de 2023)</t>
  </si>
  <si>
    <t>Diferencia en la información de la programación de jornadas frente a la reportada por la central de comunicaciones.</t>
  </si>
  <si>
    <t>Por abuso del poder autorizar el pago de
jornadas de un guardián de ciclovía  que no asista a la misma para beneficio propio lo cual desvía la gestión de lo público</t>
  </si>
  <si>
    <t>Procesos disciplinarios.
Detrimento patrimonial.</t>
  </si>
  <si>
    <t xml:space="preserve">Mensual
</t>
  </si>
  <si>
    <t>Verificar que las jornadas reportadas coincidan con la prestación del servicio.</t>
  </si>
  <si>
    <t>Ajustar el reporte para la planilla de pago de acuerdo con las jornadas cumplidas.</t>
  </si>
  <si>
    <t>Control asistencia ciclovía</t>
  </si>
  <si>
    <t>Profesional  administrativo programa Ciclovía para el caso de los guardianes y profesional operativo en el caso de los jefes de ruta.</t>
  </si>
  <si>
    <t>Pagos autorizados sin asistir a jornadas en Ciclovía
Meta: 0
Frecuencia: Mensual</t>
  </si>
  <si>
    <t>Recurso humano: Funcionarios y personal contratista  de  la Subdirección Técnica de Recreación y Deportes Financiados por los proyectos de inversión de la STRyD</t>
  </si>
  <si>
    <t xml:space="preserve"> Falta de información de la gratuidad del trámite para claridad del ciudadano.</t>
  </si>
  <si>
    <t>Por abuso del poder cobrar por el trámite de tarjeta de recreación y espectáculos públicos para adultos mayores (Pasaporte Vital)  para beneficio propio lo cual desvía la gestión de lo público</t>
  </si>
  <si>
    <t>Quejas de los usuarios
Imagen negativa de la entidad</t>
  </si>
  <si>
    <t xml:space="preserve">Improbable (2) </t>
  </si>
  <si>
    <t xml:space="preserve">Moderado (6) </t>
  </si>
  <si>
    <t>Solicitar a la Oficina Asesora  de Comunicaciones o a la Oficina Asesora de  Planeación el ajuste de la información.</t>
  </si>
  <si>
    <t xml:space="preserve">Moderado </t>
  </si>
  <si>
    <t xml:space="preserve">Directamente </t>
  </si>
  <si>
    <t xml:space="preserve">Indirectamente </t>
  </si>
  <si>
    <t xml:space="preserve">Profesional especializado programa persona mayor </t>
  </si>
  <si>
    <t xml:space="preserve">No. De quejas recibidas por cobros del tramite 
Meta: 0
Frecuencia : mensual </t>
  </si>
  <si>
    <t xml:space="preserve">No verificación o no cumplimiento del plan de medios </t>
  </si>
  <si>
    <t xml:space="preserve">Utilización de pauta publicitaria por uso del poder en beneficio de un tercero a través de central de medios para garantizar favores personales o institucionales desviando  la gestión de lo público </t>
  </si>
  <si>
    <t>Pérdida de recursos
Pérdida de imagen o reputación institucional.
Sanciones legales y disciplinarias derivadas del incumplimiento contractual</t>
  </si>
  <si>
    <t>Jefe Oficina Asesora de Comunicaciones</t>
  </si>
  <si>
    <t xml:space="preserve">Responsable de apoyo de la supervisión </t>
  </si>
  <si>
    <t xml:space="preserve">De acuerdo a cada plan de medios </t>
  </si>
  <si>
    <t>Verificar que se cumplan los planes de medios propuestos por la Central de Medios y realizar las justificaciones a posibles cambios</t>
  </si>
  <si>
    <t xml:space="preserve"> 
Revisar que el plan de medios presentado por la Central de Medios se haya ejecutado a cabalidad conforme a la estrategia de comunicaciones definida por la entidad.</t>
  </si>
  <si>
    <t xml:space="preserve">Revisados los planes de medios y en caso de encontrarse que estos no se ejecutaron en su totalidad, estos se reorientaran y serán utilizados en otros planes de medios y en otras estrategias de comunicación.
En caso de pautas  no ejecutadas y facturadas por la central de medios se devolverá  la factura para solicitar su corrección.
</t>
  </si>
  <si>
    <t xml:space="preserve">Documento de solicitud - plan de medios 
Certificación de cumplimiento 
Informe de ejecución
</t>
  </si>
  <si>
    <t>No disminuye</t>
  </si>
  <si>
    <t xml:space="preserve"> Raro (1) </t>
  </si>
  <si>
    <t xml:space="preserve">Mayor (4) </t>
  </si>
  <si>
    <t xml:space="preserve"> Alta (4) </t>
  </si>
  <si>
    <t>Revisar la compatibilidad entre los planes de medios y la estrategia de comunicaciones</t>
  </si>
  <si>
    <t>Jefe Oficina de Comunicaciones</t>
  </si>
  <si>
    <t>Recurso humano: Funcionarios  y personal contratistas de la Oficina Asesora de Comunicaciones   financiado por el proyecto  de inversión de la SAF</t>
  </si>
  <si>
    <t>Gestión de Comunicaciones
(26 de octubre  de 2023)</t>
  </si>
  <si>
    <t>Acceso al espacio de custodia a personas no autorizadas para realizar el préstamo de hojas de vida.</t>
  </si>
  <si>
    <t>Daños antijurídicos.
Demandas.
Sanciones y multas.</t>
  </si>
  <si>
    <t xml:space="preserve">Moderado (3) </t>
  </si>
  <si>
    <t>Subdirector(a) Administrativo(a) y Financiero(a)</t>
  </si>
  <si>
    <t>Responsable del área de Talento Humano</t>
  </si>
  <si>
    <t>Cada vez que se recibe una solicitud</t>
  </si>
  <si>
    <t>Verificar la razón por la que se está generando la consulta o la solicitud de préstamo de la historia laboral la cual siempre debe ser consultada en el área de Talento Humano</t>
  </si>
  <si>
    <t>Responder negando la solicitud y justificando la respuesta
Cuando se evidencie que hubo un manejo inadecuado de la información se debe comunicar a los entes de control que apliquen</t>
  </si>
  <si>
    <t>Respuesta a la solicitud ya sea física o digital informando la decisión de préstamo
Formato préstamo de hojas de vida en la cual aparece el nombre de la persona que ingresó.</t>
  </si>
  <si>
    <t xml:space="preserve">Moderado(3) </t>
  </si>
  <si>
    <t>Realizar acuerdos de confidencialidad al personal que ingrese al Área de Talento Humano y tenga acceso a las historias laborales. ( en caso de que aplique )</t>
  </si>
  <si>
    <t>Responsable Área Talento Humano</t>
  </si>
  <si>
    <t xml:space="preserve"> 15 diciembre de 2023</t>
  </si>
  <si>
    <t xml:space="preserve">Número de casos que se reveló  información reservada y clasificada de historias laborales por parte de servidores públicos para beneficio propio o de terceros
Meta: 0
Frecuencia: anual </t>
  </si>
  <si>
    <t>Recurso humano: Funcionarios y personal contratista del Área de Talento Humano  financiado por el proyecto  de inversión de la SAF</t>
  </si>
  <si>
    <t>Hacer efectivas las clausulas establecidas en el acuerdo de confidencialidad en caso de incumplimiento cuando se identifique  la materialización del riesgo ante la autoridad competente  ( Oficina de Control Disciplinario Interno y/o Procuraduría ).</t>
  </si>
  <si>
    <t>Gestión de Talento Humano
(10 de noviembre de 2023)</t>
  </si>
  <si>
    <t>Pagos a terceros no autorizados por el ordenador del gasto</t>
  </si>
  <si>
    <t>Desviación de los recursos públicos para beneficio particular por uso del poder  al realizar los pagos</t>
  </si>
  <si>
    <t>Investigaciones y sanciones disciplinarias, fiscales y penales.
Detrimento patrimonial.</t>
  </si>
  <si>
    <t>Subdirector Administrativo y Financiero</t>
  </si>
  <si>
    <t>Técnico operativo, profesional universitario, profesional especializado del área de Tesorería</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</si>
  <si>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</si>
  <si>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</si>
  <si>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</si>
  <si>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</si>
  <si>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Responsable del Área Financiera </t>
  </si>
  <si>
    <t xml:space="preserve">15 de abril 2023( I trimestre ) 
15 de julio 2023( II trimestre) 
15 de octubre 2023 ( III trimestre ) 
15 de enero 2024 ( IV trimestre ) </t>
  </si>
  <si>
    <t>Número de casos en que se han generado desviación de los recursos públicos para beneficio particular 
Frecuencia: Trimestral mes vencido 
Meta: 0</t>
  </si>
  <si>
    <t>Recurso humano: Funcionarios  y personal contratista  de la Subdirección Administrativa y Financiera  financiado por el proyecto  de inversión de la SAF</t>
  </si>
  <si>
    <t>Informar a los Jefes inmediatos para que se tomen las respectivas medidas</t>
  </si>
  <si>
    <t>Inclusión de gastos no autorizados o afectación de rubros que no corresponden con el objeto de gasto</t>
  </si>
  <si>
    <t>Auxiliar administrativo, técnico operativo, profesional universitario, profesional especializado del área de Presupuesto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</si>
  <si>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</si>
  <si>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</si>
  <si>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</si>
  <si>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</si>
  <si>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</si>
  <si>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</si>
  <si>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15 de abril 2023( I trimestre ) 
15 de julio 2023( II trimestre) 
15 de octubre 2023 ( III trimestre ) 
15 de enero 2024 ( IV trimestre )</t>
  </si>
  <si>
    <t>Número de casos en que se han generado desviación en el rubro presupuestal autorizado en el PAA
Frecuencia: Trimestral mes vencido
Meta: 0</t>
  </si>
  <si>
    <t>Tecnología: Condiciones de los sistemas e infraestructura de TI</t>
  </si>
  <si>
    <t>Ingreso de funcionarios no autorizados al portal del banco</t>
  </si>
  <si>
    <t>Desviación de recursos públicos para beneficio particular, a través de transacciones realizadas por uso del poder al contar con las autorizaciones a través de los portales bancarios</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</si>
  <si>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</si>
  <si>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</si>
  <si>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</si>
  <si>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</si>
  <si>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</si>
  <si>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</si>
  <si>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</si>
  <si>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</si>
  <si>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</si>
  <si>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15 de julio 2023 (I semestre)
15 de enero de 2024 (II semestre)</t>
  </si>
  <si>
    <t>Número de casos en que se han generado desviación en la asignación de roles o permisos en los portales bancarios
Frecuencia: Semestral  mes vencido 
Meta: 0</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</si>
  <si>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</si>
  <si>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</si>
  <si>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</si>
  <si>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</si>
  <si>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</si>
  <si>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</si>
  <si>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</si>
  <si>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Investigaciones fiscales y/o disciplinarias por parte de los entes de vigilancia y control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</si>
  <si>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</si>
  <si>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</si>
  <si>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</si>
  <si>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Por medio de la cual se establece las políticas y lineamientos de inversión y de riesgo para el manejo de recursos administrados por los establecimientos públicos del Distrito Capital.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</si>
  <si>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</si>
  <si>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Verificar durante el cierre de las operaciones bancarias que se adopten las decisiones del Comité de Excedentes de Liquidez</t>
  </si>
  <si>
    <t>1 de febrero a 15 de diciembre de 2023</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</si>
  <si>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</si>
  <si>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</si>
  <si>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</si>
  <si>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</si>
  <si>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</si>
  <si>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</si>
  <si>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</si>
  <si>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Gestión Financiera
(26 de octubre  de 2023)</t>
  </si>
  <si>
    <t xml:space="preserve">Investigaciones disciplinarias, para el  encargado de bodega.
</t>
  </si>
  <si>
    <t xml:space="preserve">Subdirector(a) Administrativo(a) y Financiero(a)
Almacenista General
</t>
  </si>
  <si>
    <t>Auxiliar de bodega</t>
  </si>
  <si>
    <t xml:space="preserve">Diario
</t>
  </si>
  <si>
    <t xml:space="preserve">
Verificar la presencia de personal no autorizado en la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</si>
  <si>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</si>
  <si>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Se denuncia el acto y se reporta a los entes de vigilancia y control para dar inicio a los procesos sancionatorios.</t>
  </si>
  <si>
    <t>Revisión de las planillas de control de ingreso al almacén verificando su correcto y total diligenciamiento.</t>
  </si>
  <si>
    <t>Almacenista General</t>
  </si>
  <si>
    <t xml:space="preserve">
INDICADOR: 
Número de casos de pérdida de elementos en Bodega 
FRECUENCIA: Trimestral
META: Cero 
</t>
  </si>
  <si>
    <t>Recurso humano: Funcionarios y personal contratista   del  Área de Almacén General financiado por el proyecto  de inversión de la SAF</t>
  </si>
  <si>
    <t>Revisar las grabaciones de las videocámaras y tomar decisiones de acuerdo al análisis de los hechos 
Instaurar el Denuncio por el bien y dar conocimiento a los entes de Control, a la empresa de vigilancia y a las Aseguradoras para el respectivo tramite.</t>
  </si>
  <si>
    <t>Gestión de Recursos Físicos
(18 de octubre de 2023)</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</si>
  <si>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</si>
  <si>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 xml:space="preserve">Omitir los preceptos legales aplicables y el acervo probatorio, así como los lineamientos dados por el Jefe de la Oficina y/o el Comité de Conciliación
</t>
  </si>
  <si>
    <t xml:space="preserve">Condenas en contra de la entidad.
Investigaciones disciplinarias, penales y  fiscales. 
Acciones de repetición.
Pago de sanciones y multas.
</t>
  </si>
  <si>
    <t>Jefe Oficina Jurídica</t>
  </si>
  <si>
    <t xml:space="preserve">
Hacer seguimiento a las actuaciones que adelanten los apoderados de la entidad dentro de los procesos judiciales que se le asignen velando por la radicación oportuna , y que cada instancia  sea adecuada , pertinente y eficaz acorde a la estrategia de defensa de la entidad , al marco normativo, acervo probatorio y a los lineamientos   impartidos por el Jefe de la Oficina o el Comité de Conciliación, según sea el caso. </t>
  </si>
  <si>
    <t>En caso de detectar  inconsistencias en los lineamientos de defensa de los abogados de la OJ en los procesos judiciales, el Jefe de la OJ  revisará la oportunidad como la procedencia de radicar un nuevo documento o un alcance al inicialmente presentado con estricto cumplimiento a los lineamientos dados por el Jefe de la  OJ o el Comité de Conciliación según sea el caso y en consideración a que la obligación de la abogacía es de medio y no resultado y cuenta con una cierta liberalidad por parte del apoderado.</t>
  </si>
  <si>
    <t xml:space="preserve">Actas del comité interno de defensa judicial   donde se presentan los avances en cada actuación judicial y se fijan y reiteran lineamientos en materia de defensa de los intereses del IDRD en los procesos que se presenten en dicha instancia, a este comité asisten los abogados,  funcionarios y contratistas a cargo de las acciones litigiosas. 
Reporte de procesos judiciales SIPROJ. 
</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</si>
  <si>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</si>
  <si>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2023</t>
  </si>
  <si>
    <t xml:space="preserve">Número de casos de favorecimiento detectados a terceros en procesos judiciales y extrajudiciales 
Meta: 0 
Frecuencia: trimestral </t>
  </si>
  <si>
    <t xml:space="preserve">Recurso humano </t>
  </si>
  <si>
    <t xml:space="preserve">Se analizarán la oportunidad y procedencia de posibles alternativas jurídicas para modificar la postura inicialmente manifestada por la entidad a través del apoderado, con un nuevo documento dando un alcance al inicial, posteriormente el caso será reasignado a otro profesional del derecho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Lo anterior sin perjuicio  a que por una acción u omisión dolosa o gravemente culposa, se oficie al Consejo Superior de la Judicatura y se procederá a la revocación y sustitución del poder. </t>
  </si>
  <si>
    <t xml:space="preserve">Omitir el cumplimiento de los requisitos legales exigidos o agilizar indebidamente el trámite respectivo.  </t>
  </si>
  <si>
    <t xml:space="preserve">Recibir dadivas por  agilizar de manera indebida o actuar con falsa o falta de motivación por uso del poder,   en los  trámites relacionados con el Aval deportivo de las escuelas de formación deportiva y el Reconocimiento deportivo a clubes deportivos, clubes promotores y clubes pertenecientes a entidades no deportivas, que desvía la gestión de lo público                </t>
  </si>
  <si>
    <t xml:space="preserve">Afectación de la imagen o reputación institucional.
Demandas en contra de la entidad. 
Daños a terceros.
Acciones de lesividad. </t>
  </si>
  <si>
    <t>Profesional Universitario</t>
  </si>
  <si>
    <t xml:space="preserve">Por cada trámite </t>
  </si>
  <si>
    <t xml:space="preserve">Verificar cumplimiento de requisitos con base en la normativa vigente y conforme a los documentos que reposen en el expediente dejando evidencia en la matriz  de control de solicitudes de reconocimiento deportivo y/o Matriz de control de aval de escuelas deportivas </t>
  </si>
  <si>
    <t xml:space="preserve"> Revisión del estudio técnico (Formato verificación de requisitos diligenciado), marco legal y proyección del Acto Administrativo para posterior revisión y visto bueno del Jefe
</t>
  </si>
  <si>
    <t xml:space="preserve">
Se realiza un alcance al oficio inicial en caso de subsanación indicando la postura conforme a la normatividad legal, inició de revocatoria del acto administrativo solicitando la ausencia del particular o demandar mediante acción de nulidad el acto si el mismo se encuentra en firme (acción de lesividad). </t>
  </si>
  <si>
    <t>Matriz  de control de solicitudes de reconocimiento deportivo y/o Matriz de control de aval de escuelas deportivas, 
Comunicación oficial (correo o memorando) 
Proyecto  Acto Administrativo</t>
  </si>
  <si>
    <t xml:space="preserve">Realizar  dos reuniones al año al interior de la Oficina  Jurídica sobre los posibles hechos de corrupción en  los trámites a cargo de la oficina.  </t>
  </si>
  <si>
    <t>Jefe Oficina  Jurídica</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</si>
  <si>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</si>
  <si>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Económico, tecnológico,  Humano y/o Logístico</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</si>
  <si>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t>
  </si>
  <si>
    <t>Gestión Jurídica
(18 de octubre de 2023)</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</si>
  <si>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</si>
  <si>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</si>
  <si>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</si>
  <si>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</si>
  <si>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</si>
  <si>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</si>
  <si>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</si>
  <si>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Actualizar y realizar seguimiento al inventario general del archivo central cada vez que ingresa una transferencia.</t>
  </si>
  <si>
    <t>Responsable Área de Archivo y Correspondencia</t>
  </si>
  <si>
    <t>30 de noviembre 2023</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</si>
  <si>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</si>
  <si>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</si>
  <si>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</si>
  <si>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Gestión Documental
(12 de octubre  de  2023)</t>
  </si>
  <si>
    <t>Falta de validación de ingreso a sistemas de información a funcionarios no autorizados.</t>
  </si>
  <si>
    <t>Manipulación y adulteración de la información contenida en los sistemas de información por uso del poder desviando la gestión de lo público para beneficio privado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</si>
  <si>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</si>
  <si>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</si>
  <si>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</si>
  <si>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</si>
  <si>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</si>
  <si>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</si>
  <si>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</si>
  <si>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fuerte</t>
  </si>
  <si>
    <t>Revisar actualizaciones de roles y perfiles de usuario cuando se presente cambios de responsables de área y/o dependencia (radicado y/o requerimiento el sistema de gestión de mesa de servicio  )</t>
  </si>
  <si>
    <t>Responsable Área de Sistemas</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</si>
  <si>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</si>
  <si>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</si>
  <si>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</si>
  <si>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</si>
  <si>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</si>
  <si>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</si>
  <si>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</si>
  <si>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</si>
  <si>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</si>
  <si>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</si>
  <si>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</si>
  <si>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</si>
  <si>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</si>
  <si>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</si>
  <si>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</si>
  <si>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 xml:space="preserve">El acceso a los sistemas de información de usuarios que no cuenten con vínculo laboral o contractual. </t>
  </si>
  <si>
    <t>Coordinador de mesa de servicios</t>
  </si>
  <si>
    <t>Semestral</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</si>
  <si>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</si>
  <si>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</si>
  <si>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</si>
  <si>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</si>
  <si>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 xml:space="preserve">Gestión de Tecnologías de la Información
(6 de octubre  de 2023) </t>
  </si>
  <si>
    <t>Ausencia de estricta cadena de custodia de los procesos disciplinarios tramitados bajo los parámetros de la Ley 734 de 2002 y el artículo 263 del Código General Disciplinario, modificado por la Ley 2094 de junio 29 de 2021.</t>
  </si>
  <si>
    <t>Investigaciones disciplinarias y/o penales.</t>
  </si>
  <si>
    <t>Jefe Oficina Control Disciplinario Interno</t>
  </si>
  <si>
    <t xml:space="preserve">Profesional universitaria
(contratista)
</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</si>
  <si>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</si>
  <si>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</si>
  <si>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</si>
  <si>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Control Disciplinario
(26 de octubre de 2023)</t>
  </si>
  <si>
    <t>No realizar  la  revisión de los informes generados en los trabajos de auditoría por personal diferente al que los realiza.</t>
  </si>
  <si>
    <t>Posibilidad de ocultamiento o manipulación de la información en los trabajos de auditoría por abuso de poder por parte del equipo de trabajo de la Oficina para beneficio propio o de un tercero</t>
  </si>
  <si>
    <t>Investigaciones disciplinarias</t>
  </si>
  <si>
    <t xml:space="preserve">moderado (3) </t>
  </si>
  <si>
    <t>Jefe Oficina de Control Interno</t>
  </si>
  <si>
    <t>Profesionales universitarios y especializados (servidores públicos y/o contratistas)</t>
  </si>
  <si>
    <t>Cada vez que se elabore un informe de auditoria</t>
  </si>
  <si>
    <t xml:space="preserve">Revisar los informes asignados para revisión, así como las observaciones, oportunidades de mejora y recomendaciones generadas en los trabajos de auditoría previo a la remisión al Jefe OCI. </t>
  </si>
  <si>
    <t>Revisión previa del informe y papeles de trabajo que soporten el trabajo de la auditoría, seguimiento o evaluación.</t>
  </si>
  <si>
    <t xml:space="preserve">Informes de auditoria, seguimiento o evaluación </t>
  </si>
  <si>
    <t>FUERTE</t>
  </si>
  <si>
    <t>Informes OCI comunicados a los miembros del CICCI.</t>
  </si>
  <si>
    <t>31 de diciembre de 2024</t>
  </si>
  <si>
    <t xml:space="preserve"> Cantidad de informes comunicados a los miembros del CICCI / Cantidad de trabajos de auditoría aprobados en el PAA que deban generar informes OCI (Seguimiento cuatrimestral).
Meta: 100%
Frecuencia: Cuatrimestral 
</t>
  </si>
  <si>
    <t xml:space="preserve">Recurso humano: Servidores Públicos y personal contratista asignados a  la Oficina de Control Interno </t>
  </si>
  <si>
    <t xml:space="preserve">En el momento que se identifique la posible materialización del riesgo se  informará a la Oficina de Control Disciplinario Interno para lo de su competencia. </t>
  </si>
  <si>
    <t>Supervisar los trabajos de auditoría (informes, las observaciones y recomendaciones generadas de seguimientos y/o evaluaciones) antes de la emisión de los informes OCI.</t>
  </si>
  <si>
    <t>Revisión del informe y papeles de trabajo que soporten el trabajo de la auditoría, seguimiento o evaluación, una vez se haya subsanado las observaciones de la revisión previa.</t>
  </si>
  <si>
    <t>Control evaluación y mejora
(18 de octubre  de 2023)</t>
  </si>
  <si>
    <t xml:space="preserve">
No aplicación de los requisitos técnicos, jurídicos, financieros y contables de la liquidación de los contratos de obra</t>
  </si>
  <si>
    <t>Verificar  el cumplimiento de los requisitos técnicos, jurídicos, financieros y contables definidos en los contratos terminados a cargo de la Subdirección.</t>
  </si>
  <si>
    <t>Omisión de los requisitos establecidos al momento de realizar la liquidación de los fondos compensatorios de cesiones públicas para parques y equipamientos</t>
  </si>
  <si>
    <t>Revisar el cumplimiento de los requisitos establecidos al momento de realizar la liquidación de los fondos compensatorios de cesiones públicas para parques y equipamientos</t>
  </si>
  <si>
    <t>Otorgar vocación de parques y aprobación de proyecto específico por uso del poder sin el cumplimiento de los requisitos técnicos, legales y ambientales para favorecer  a los urbanizadores lo cual desvía la gestión de lo público</t>
  </si>
  <si>
    <t>Subdirector(a) Técnico(a) de Parques
Responsable de área Administración de Escenarios</t>
  </si>
  <si>
    <t xml:space="preserve">Recurso humano: Funcionarios y personal contratista de la Subdirección Técnica de Parques contratada por el proyecto de inversión </t>
  </si>
  <si>
    <t xml:space="preserve">Número de casos en que se utilizaron pautas publicitarias en beneficio de un tercero a través de central de medios
META: 0
FRECUENCIA: Por cada plan de medios </t>
  </si>
  <si>
    <t xml:space="preserve">
Revelación de información reservada y clasificada de historias laborales con uso del poder por parte de servidores públicos para beneficio propio o de terceros que desvía la gestión de lo público</t>
  </si>
  <si>
    <t xml:space="preserve">Analizando la procedencia y la finalidad de la solicitud. En caso de que sea el titular de la información se permite la consulta de los documentos.
Cuando corresponda a una hoja de vida diferente a un titular, debe tener una justificación para el acceso de la información que normalmente corresponde a entes de control.
El acceso al espacio y a la consulta de las historias laborales,  solo está permitido a las personas autorizadas la cual es supervisada para evitar manejo inadecuado de la información </t>
  </si>
  <si>
    <t xml:space="preserve">Correo electrónico avisando a la central de cuentas cuando existe inconsistencias  
</t>
  </si>
  <si>
    <t xml:space="preserve">No aplicación de las políticas establecidas por la Secretaria Distrital de Hacienda para el manejo de recursos </t>
  </si>
  <si>
    <t xml:space="preserve">Inversión de dineros públicos en entidades de dudosa solidez financiera o que no correspondan a la mejor oferta financiera para invertir los recursos a fin de favorecer a un tercero a través del uso del poder del  Comité de excedentes de liquidez </t>
  </si>
  <si>
    <t xml:space="preserve">Apropiación por uso del poder de bienes almacenados en la bodega de almacén general  para beneficio privado de servidores / contratistas que desvía  la gestión de lo público </t>
  </si>
  <si>
    <t xml:space="preserve">Planillas de control de ingreso y salida de la bodega de almacén general diligenciadas
</t>
  </si>
  <si>
    <t xml:space="preserve">En caso de identificar faltantes en el expediente físico, se confronta contra el registro de  préstamo de documentos y se contacta al funcionario o contratista al que se le realizó el préstamo 
 En caso de identificar que el expediente físico no ha sido devuelto en la fecha establecida en el registro de  préstamo de documentos se contacta al funcionario o contratista al que se le realizó el préstamo </t>
  </si>
  <si>
    <t xml:space="preserve">Cotejar la existencia del expediente físico activo y/o terminado contra lo registrado en la base de datos </t>
  </si>
  <si>
    <t xml:space="preserve">Se compara que el número de  expedientes físicos y/o virtuales concuerde contra el número de expedientes registrados en la base de datos  (implementada desde el 22 de enero de 2020) </t>
  </si>
  <si>
    <t xml:space="preserve">En caso de detectar la falta de un expediente activo (físicos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</si>
  <si>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 xml:space="preserve">Formular la respectiva denuncia penal ante la Fiscalía General de la Nación e iniciar oficiosamente la acción  disciplinaria contra el infractor </t>
  </si>
  <si>
    <t>En caso de encontrar inconsistencias  en la información contenida en el informe de auditoria, seguimiento o evaluación , así como en  las observaciones, oportunidades de mejora y recomendaciones se realizan los ajustes  a que haya lugar.</t>
  </si>
  <si>
    <r>
      <t xml:space="preserve">
</t>
    </r>
    <r>
      <rPr>
        <sz val="16"/>
        <rFont val="Arial"/>
        <family val="2"/>
      </rPr>
      <t xml:space="preserve">Notificar al medio de comunicación y a la central de medios la inconsistencia  en la pauta publicitaria para proceder a su corrección y nuevamente  a su difusión subsanado la situación presentada.
En caso  que no se tomen acciones por parte de la central de medios se evaluará la opción de no pago </t>
    </r>
    <r>
      <rPr>
        <sz val="16"/>
        <color rgb="FFFF0000"/>
        <rFont val="Arial"/>
        <family val="2"/>
      </rPr>
      <t xml:space="preserve">
</t>
    </r>
  </si>
  <si>
    <r>
      <t>Verificar trimestralmente</t>
    </r>
    <r>
      <rPr>
        <b/>
        <sz val="16"/>
        <rFont val="Arial"/>
        <family val="2"/>
      </rPr>
      <t xml:space="preserve"> </t>
    </r>
    <r>
      <rPr>
        <sz val="16"/>
        <rFont val="Arial"/>
        <family val="2"/>
      </rPr>
      <t xml:space="preserve"> una muestra de 30 comprobantes de egreso representativos que se haya generado el pago en valor, cuenta y tercero para los cuales generó la autorización el ordenador del gasto  (documento de verificación de comprobantes) </t>
    </r>
  </si>
  <si>
    <r>
      <t>Ingreso de personal no autorizado a la bodega</t>
    </r>
    <r>
      <rPr>
        <strike/>
        <sz val="16"/>
        <rFont val="Arial"/>
        <family val="2"/>
      </rPr>
      <t xml:space="preserve"> </t>
    </r>
    <r>
      <rPr>
        <sz val="16"/>
        <rFont val="Arial"/>
        <family val="2"/>
      </rPr>
      <t xml:space="preserve">
</t>
    </r>
  </si>
  <si>
    <r>
      <t xml:space="preserve"> uso del poder  para beneficio de la contraparte,  propio o de  un tercero, que desvía la gestión de lo público       </t>
    </r>
    <r>
      <rPr>
        <sz val="16"/>
        <color rgb="FFFF0000"/>
        <rFont val="Arial"/>
        <family val="2"/>
      </rPr>
      <t xml:space="preserve">    </t>
    </r>
    <r>
      <rPr>
        <sz val="16"/>
        <color theme="1"/>
        <rFont val="Arial"/>
        <family val="2"/>
      </rPr>
      <t xml:space="preserve">                 </t>
    </r>
  </si>
  <si>
    <r>
      <rPr>
        <sz val="16"/>
        <rFont val="Arial"/>
        <family val="2"/>
      </rPr>
      <t xml:space="preserve">Cuando aplique </t>
    </r>
    <r>
      <rPr>
        <b/>
        <sz val="16"/>
        <rFont val="Arial"/>
        <family val="2"/>
      </rPr>
      <t xml:space="preserve">
</t>
    </r>
  </si>
  <si>
    <r>
      <t xml:space="preserve">
</t>
    </r>
    <r>
      <rPr>
        <sz val="16"/>
        <color rgb="FF00B050"/>
        <rFont val="Arial"/>
        <family val="2"/>
      </rPr>
      <t xml:space="preserve">
</t>
    </r>
    <r>
      <rPr>
        <sz val="16"/>
        <rFont val="Arial"/>
        <family val="2"/>
      </rPr>
      <t xml:space="preserve">Verificar que la defensa técnica   sea adecuada, pertinente  y eficaz acorde a la estrategia de defensa de la entidad , al marco normativo, acervo probatorio y a los lineamientos  dados por el  jefe de la oficina  o por el comité de conciliación según sea el caso </t>
    </r>
    <r>
      <rPr>
        <sz val="16"/>
        <color rgb="FF00B050"/>
        <rFont val="Arial"/>
        <family val="2"/>
      </rPr>
      <t xml:space="preserve">
</t>
    </r>
    <r>
      <rPr>
        <sz val="16"/>
        <color theme="1"/>
        <rFont val="Arial"/>
        <family val="2"/>
      </rPr>
      <t xml:space="preserve"> </t>
    </r>
    <r>
      <rPr>
        <sz val="16"/>
        <rFont val="Arial"/>
        <family val="2"/>
      </rPr>
      <t xml:space="preserve"> </t>
    </r>
  </si>
  <si>
    <r>
      <t xml:space="preserve">Pérdida de expedientes y/o sustracción de un documento por acción u omisión y uso del poder lo cual desvía la gestión de lo público en los archivos </t>
    </r>
    <r>
      <rPr>
        <strike/>
        <sz val="16"/>
        <rFont val="Arial"/>
        <family val="2"/>
      </rPr>
      <t xml:space="preserve"> </t>
    </r>
    <r>
      <rPr>
        <sz val="16"/>
        <rFont val="Arial"/>
        <family val="2"/>
      </rPr>
      <t>para beneficio propio o de un tercero</t>
    </r>
  </si>
  <si>
    <r>
      <t xml:space="preserve">
</t>
    </r>
    <r>
      <rPr>
        <sz val="16"/>
        <rFont val="Arial"/>
        <family val="2"/>
      </rPr>
      <t xml:space="preserve">
registro de préstamo de documentos</t>
    </r>
    <r>
      <rPr>
        <sz val="16"/>
        <color indexed="10"/>
        <rFont val="Arial"/>
        <family val="2"/>
      </rPr>
      <t xml:space="preserve">
</t>
    </r>
  </si>
  <si>
    <r>
      <t xml:space="preserve">Número de casos de manipulación y adulteración de la información contenida en los sistemas de información para beneficio propio o de un tercero.
Meta: 0
Frecuencia: Semestral </t>
    </r>
    <r>
      <rPr>
        <sz val="16"/>
        <color rgb="FFFF0000"/>
        <rFont val="Arial"/>
        <family val="2"/>
      </rPr>
      <t xml:space="preserve">
</t>
    </r>
  </si>
  <si>
    <t>Base de datos (Excel) de procesos disciplinarios tramitados bajo los parámetros de la Ley 734 de 2002,  Ley 1952 de 2019 reformada por la Ley 2094 de 2021</t>
  </si>
  <si>
    <t>Subdirector(a) técnico(a) de Recreación y Deporte
Responsable/Jefe de Área</t>
  </si>
  <si>
    <t>Verificar que la información del trámite en la página  web, SUIT, guía de tramites y servicios esté actualizada y especifique la gratuidad del trámite</t>
  </si>
  <si>
    <t xml:space="preserve">Correo electrónico
</t>
  </si>
  <si>
    <t>Notificar al área de Control Disciplinario Interno y/o al supervisor para que se realice la investigación del caso y se tomen las acciones a que haya lugar frente al ciudadano y al servidor público.</t>
  </si>
  <si>
    <t>OBSERVACIONES</t>
  </si>
  <si>
    <t xml:space="preserve">Sin Observaciones por parte de la OAP y STRD </t>
  </si>
  <si>
    <t xml:space="preserve">FOMENTO A LA ACTIVIDAD FISICA,  EL DEPORTE Y LA RECREACIÓN
</t>
  </si>
  <si>
    <t xml:space="preserve">
Profesional  administrativo programa Ciclovía para el caso de los guardianes</t>
  </si>
  <si>
    <t>Ingresando a las páginas web (página  web, SUIT y guía de tramites) para validar que la información contenida incluya la gratuidad del trámite.</t>
  </si>
  <si>
    <t>CONTROL DE CAMBIOS</t>
  </si>
  <si>
    <r>
      <t xml:space="preserve">Verificación del control de asistencia con la programación de guardianes por jornada cuya información debe coincidir.
</t>
    </r>
    <r>
      <rPr>
        <b/>
        <sz val="16"/>
        <rFont val="Arial"/>
        <family val="2"/>
      </rPr>
      <t xml:space="preserve">
</t>
    </r>
  </si>
  <si>
    <t xml:space="preserve">Verificación del informe mensual (reporte del seguimiento de contratos) que entregan los guardianes frente a la programación del </t>
  </si>
  <si>
    <t>Informar al área de tesorería la inconsistencia identificada a fin de que el supervisor solicite la devolución de los recursos indicando el mecanismo:</t>
  </si>
  <si>
    <t>Registro</t>
  </si>
  <si>
    <t>Evidencia</t>
  </si>
  <si>
    <t>Programación de ciclovía
Control de Asistencia</t>
  </si>
  <si>
    <t>Profesional o técnico(a) del programa Persona Mayor.</t>
  </si>
  <si>
    <t>Se revisa hoy, 19 de julio, de 2023 las siguientes plataformas encontrando lo siguiente:
Página Web: OK
Guía de trámites y servicios: OK
SUIT: OK</t>
  </si>
  <si>
    <t>Revisión de las plataformas</t>
  </si>
  <si>
    <t xml:space="preserve">Verificar el adecuado funcionamiento del micrositio para emitir la tarjeta de Pasaporte Vital y establecer el número de descargas: </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</si>
  <si>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por parte del equipo de trabajo de la Oficina para beneficio propio o de un tercero.</t>
  </si>
  <si>
    <t>2024-07-19: Del riesgo 1 se retira el rol de jefes de rutas dado que el riesgo no da a lugar por modalidad de pago que ir por jornada y hora con un frecuencia mensual que independiente de su asistencia o no, el valor el fijo.</t>
  </si>
  <si>
    <t>CONCLUSIONES</t>
  </si>
  <si>
    <t>EL RIESGO SE MATERIALIZÓ?</t>
  </si>
  <si>
    <t xml:space="preserve">Subdirector(a) técnico(a) de Recreación y Deporte
Responsable/Jefe de Área. </t>
  </si>
  <si>
    <t>Desde el mes de julio se solicitó al  Profesional o técnico(a) del programa Persona Mayor que tome pantallazos de las plataformas para poder realizar el control y asegurar mes a mes la actualización de la información de gratuidad.
Para el período evaluado la medición del indicador da un resultado de cero, lo cual demuestra la eficacia de los controles.</t>
  </si>
  <si>
    <t>1. Los monitoreos de primera línea de defensa se están realizando posterior al 17 de cada mes de acuerdo con los ciclos de trabajo del proceso. En estos monitoreos se analiza el indicador, que para el caso ha generado un resultado mes a mes en el trimestre de 100%. 
2. En los próximos monitoreos es importante invitar a los ejecutores del control. En el caso particular de este control, al "Profesional  administrativo programa Ciclovía para el caso de los guardianes". 
3. Es importante definir el papel de los profesionales del SG de la Subdirección respecto a la revisión del control a fin de evaluar su implementación y eficacia, dado que actualmente este equipo0 revisa la existencia de los documentos que hacen parte del control, pero no el contenido de los mismos.
4. Conforme a lo establecido por el proceso, a partir de la fecha, en el archivo de control de asistencia, se incluirá una columna adicional para ingresar allí las jornadas a las que asisten los y las guardianas de ciclovías que sean diferentes a las jornadas dominicales y festivas y así poder visualizar el total de jornadas a las que asiste y que efectivamente se les paga.</t>
  </si>
  <si>
    <t xml:space="preserve">
Mayo: Juan Sebastián Camargo: asistió 3 días y se le pagaron 4.
Junio: Paola Andrea Colorado: asistió a 5 y se le pagaron 5 jornadas. Cajar Caro Waira Yisset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</si>
</sst>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C0A]d\-mmm\-yy;@"/>
    <numFmt numFmtId="166" formatCode="_-* #,##0.00\ _€_-;\-* #,##0.00\ _€_-;_-* &quot;-&quot;??\ _€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sz val="11"/>
      <color rgb="FF000000"/>
      <name val="Calibri"/>
      <family val="2"/>
      <charset val="1"/>
    </font>
    <font>
      <b/>
      <sz val="16"/>
      <name val="Arial"/>
      <family val="2"/>
    </font>
    <font>
      <sz val="16"/>
      <name val="Arial"/>
      <family val="2"/>
    </font>
    <font>
      <b/>
      <sz val="16"/>
      <color theme="1"/>
      <name val="Arial"/>
      <family val="2"/>
    </font>
    <font>
      <sz val="16"/>
      <color theme="1"/>
      <name val="Arial"/>
      <family val="2"/>
    </font>
    <font>
      <sz val="16"/>
      <color rgb="FFFF0000"/>
      <name val="Arial"/>
      <family val="2"/>
    </font>
    <font>
      <sz val="16"/>
      <color rgb="FF000000"/>
      <name val="Arial"/>
      <family val="2"/>
    </font>
    <font>
      <strike/>
      <sz val="16"/>
      <name val="Arial"/>
      <family val="2"/>
    </font>
    <font>
      <sz val="16"/>
      <color rgb="FF00B050"/>
      <name val="Arial"/>
      <family val="2"/>
    </font>
    <font>
      <sz val="16"/>
      <color indexed="10"/>
      <name val="Arial"/>
      <family val="2"/>
    </font>
  </fonts>
  <fills count="2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26"/>
      </patternFill>
    </fill>
    <fill>
      <patternFill patternType="solid">
        <fgColor theme="4" tint="0.79998168889431442"/>
        <bgColor indexed="64"/>
      </patternFill>
    </fill>
    <fill>
      <patternFill patternType="solid">
        <fgColor rgb="FFFBD4B4"/>
        <bgColor rgb="FFFBD4B4"/>
      </patternFill>
    </fill>
    <fill>
      <patternFill patternType="solid">
        <fgColor theme="0"/>
        <bgColor rgb="FFFBE5D6"/>
      </patternFill>
    </fill>
    <fill>
      <patternFill patternType="solid">
        <fgColor rgb="FFBFBFBF"/>
        <bgColor rgb="FF000000"/>
      </patternFill>
    </fill>
    <fill>
      <patternFill patternType="solid">
        <fgColor rgb="FFFF00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theme="0"/>
      </patternFill>
    </fill>
    <fill>
      <patternFill patternType="solid">
        <fgColor theme="0"/>
        <bgColor rgb="FFFFFFFF"/>
      </patternFill>
    </fill>
    <fill>
      <patternFill patternType="solid">
        <fgColor rgb="FFFFFF00"/>
        <bgColor theme="0"/>
      </patternFill>
    </fill>
    <fill>
      <patternFill patternType="solid">
        <fgColor theme="7" tint="0.39997558519241921"/>
        <bgColor indexed="64"/>
      </patternFill>
    </fill>
    <fill>
      <patternFill patternType="solid">
        <fgColor rgb="FFFFC000"/>
        <bgColor indexed="64"/>
      </patternFill>
    </fill>
    <fill>
      <patternFill patternType="solid">
        <fgColor rgb="FFFFFFFF"/>
        <bgColor rgb="FFFBE5D6"/>
      </patternFill>
    </fill>
    <fill>
      <patternFill patternType="solid">
        <fgColor indexed="9"/>
        <bgColor indexed="26"/>
      </patternFill>
    </fill>
    <fill>
      <patternFill patternType="solid">
        <fgColor rgb="FFFFFFFF"/>
        <bgColor rgb="FFFFFFFF"/>
      </patternFill>
    </fill>
    <fill>
      <patternFill patternType="solid">
        <fgColor rgb="FFFFFF00"/>
        <bgColor rgb="FFFBE5D6"/>
      </patternFill>
    </fill>
    <fill>
      <patternFill patternType="solid">
        <fgColor theme="6" tint="0.59999389629810485"/>
        <bgColor indexed="64"/>
      </patternFill>
    </fill>
    <fill>
      <patternFill patternType="solid">
        <fgColor theme="6" tint="0.59999389629810485"/>
        <bgColor theme="0"/>
      </patternFill>
    </fill>
    <fill>
      <patternFill patternType="solid">
        <fgColor theme="6" tint="0.59999389629810485"/>
        <bgColor rgb="FFFBE5D6"/>
      </patternFill>
    </fill>
    <fill>
      <patternFill patternType="solid">
        <fgColor theme="8" tint="0.39997558519241921"/>
        <bgColor indexed="64"/>
      </patternFill>
    </fill>
    <fill>
      <patternFill patternType="solid">
        <fgColor theme="8" tint="0.39997558519241921"/>
        <bgColor theme="0"/>
      </patternFill>
    </fill>
    <fill>
      <patternFill patternType="solid">
        <fgColor theme="8" tint="0.39997558519241921"/>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s>
  <cellStyleXfs count="9">
    <xf numFmtId="0" fontId="0" fillId="0" borderId="0"/>
    <xf numFmtId="0" fontId="3" fillId="0" borderId="0"/>
    <xf numFmtId="0" fontId="4" fillId="0" borderId="0"/>
    <xf numFmtId="164" fontId="1" fillId="0" borderId="0" applyFont="0" applyFill="0" applyBorder="0" applyAlignment="0" applyProtection="0"/>
    <xf numFmtId="0" fontId="5" fillId="0" borderId="0"/>
    <xf numFmtId="0" fontId="1" fillId="0" borderId="0"/>
    <xf numFmtId="0" fontId="8" fillId="0" borderId="0"/>
    <xf numFmtId="9" fontId="5" fillId="0" borderId="0" applyFont="0" applyFill="0" applyBorder="0" applyAlignment="0" applyProtection="0"/>
    <xf numFmtId="166" fontId="1" fillId="0" borderId="0" applyFont="0" applyFill="0" applyBorder="0" applyAlignment="0" applyProtection="0"/>
  </cellStyleXfs>
  <cellXfs count="233">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4"/>
    <xf numFmtId="0" fontId="5" fillId="6" borderId="1" xfId="4" applyFill="1" applyBorder="1" applyAlignment="1">
      <alignment horizontal="center"/>
    </xf>
    <xf numFmtId="0" fontId="10" fillId="2" borderId="0" xfId="0" applyFont="1" applyFill="1"/>
    <xf numFmtId="0" fontId="10" fillId="2" borderId="0" xfId="0" applyFont="1" applyFill="1" applyAlignment="1">
      <alignment wrapText="1"/>
    </xf>
    <xf numFmtId="0" fontId="10" fillId="2" borderId="0" xfId="0" applyFont="1" applyFill="1" applyAlignment="1">
      <alignment horizontal="center" vertical="center"/>
    </xf>
    <xf numFmtId="0" fontId="10" fillId="2" borderId="0" xfId="0" applyFont="1" applyFill="1" applyAlignment="1">
      <alignment vertical="center"/>
    </xf>
    <xf numFmtId="0" fontId="10" fillId="0" borderId="0" xfId="0" applyFont="1"/>
    <xf numFmtId="0" fontId="9" fillId="2" borderId="0" xfId="0" applyFont="1" applyFill="1" applyAlignment="1">
      <alignment horizontal="center" vertical="center"/>
    </xf>
    <xf numFmtId="0" fontId="9" fillId="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center" wrapText="1"/>
    </xf>
    <xf numFmtId="0" fontId="9" fillId="11"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vertical="center" wrapText="1"/>
    </xf>
    <xf numFmtId="0" fontId="10" fillId="8" borderId="1" xfId="0" applyFont="1" applyFill="1" applyBorder="1" applyAlignment="1">
      <alignment vertical="center" wrapText="1"/>
    </xf>
    <xf numFmtId="1" fontId="10" fillId="0" borderId="1" xfId="0" applyNumberFormat="1" applyFont="1" applyBorder="1" applyAlignment="1">
      <alignment vertical="center" wrapText="1"/>
    </xf>
    <xf numFmtId="0" fontId="9" fillId="16" borderId="1" xfId="4"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1" xfId="0" applyFont="1" applyBorder="1" applyAlignment="1">
      <alignment horizontal="center" vertical="center" wrapText="1"/>
    </xf>
    <xf numFmtId="0" fontId="10" fillId="12" borderId="1" xfId="0" applyFont="1" applyFill="1" applyBorder="1" applyAlignment="1">
      <alignment vertical="center" wrapText="1"/>
    </xf>
    <xf numFmtId="165" fontId="10"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10" fillId="12"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8"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12" fillId="14" borderId="1" xfId="4" applyFont="1" applyFill="1" applyBorder="1" applyAlignment="1">
      <alignment horizontal="center" vertical="center" wrapText="1"/>
    </xf>
    <xf numFmtId="0" fontId="12" fillId="14" borderId="1" xfId="4" applyFont="1" applyFill="1" applyBorder="1" applyAlignment="1">
      <alignment horizontal="center" vertical="center"/>
    </xf>
    <xf numFmtId="0" fontId="10" fillId="2" borderId="1" xfId="4" applyFont="1" applyFill="1" applyBorder="1" applyAlignment="1">
      <alignment horizontal="center" vertical="center" wrapText="1"/>
    </xf>
    <xf numFmtId="0" fontId="10" fillId="0" borderId="1" xfId="4" applyFont="1" applyBorder="1" applyAlignment="1">
      <alignment horizontal="center" vertical="center" wrapText="1"/>
    </xf>
    <xf numFmtId="0" fontId="12" fillId="0" borderId="1" xfId="4" applyFont="1" applyBorder="1" applyAlignment="1">
      <alignment horizontal="center" vertical="center" wrapText="1"/>
    </xf>
    <xf numFmtId="0" fontId="10" fillId="8" borderId="1" xfId="4" applyFont="1" applyFill="1" applyBorder="1" applyAlignment="1">
      <alignment horizontal="center" vertical="center" wrapText="1"/>
    </xf>
    <xf numFmtId="1" fontId="12" fillId="0" borderId="1" xfId="4" applyNumberFormat="1" applyFont="1" applyBorder="1" applyAlignment="1">
      <alignment horizontal="center" vertical="center" wrapText="1"/>
    </xf>
    <xf numFmtId="0" fontId="9" fillId="17" borderId="1" xfId="4" applyFont="1" applyFill="1" applyBorder="1" applyAlignment="1">
      <alignment horizontal="center" vertical="center" wrapText="1"/>
    </xf>
    <xf numFmtId="0" fontId="12" fillId="2" borderId="1" xfId="4" applyFont="1" applyFill="1" applyBorder="1" applyAlignment="1">
      <alignment horizontal="center" vertical="center" wrapText="1"/>
    </xf>
    <xf numFmtId="0" fontId="14" fillId="0" borderId="1" xfId="4" applyFont="1" applyBorder="1" applyAlignment="1">
      <alignment horizontal="center" vertical="center" wrapText="1"/>
    </xf>
    <xf numFmtId="0" fontId="11" fillId="13" borderId="1" xfId="4" applyFont="1" applyFill="1" applyBorder="1" applyAlignment="1">
      <alignment horizontal="center" vertical="center" wrapText="1"/>
    </xf>
    <xf numFmtId="14" fontId="12" fillId="0" borderId="1" xfId="4" applyNumberFormat="1" applyFont="1" applyBorder="1" applyAlignment="1">
      <alignment horizontal="center" vertical="center" wrapText="1"/>
    </xf>
    <xf numFmtId="0" fontId="10" fillId="14" borderId="1" xfId="4" applyFont="1" applyFill="1" applyBorder="1" applyAlignment="1">
      <alignment horizontal="center" vertical="center" wrapText="1"/>
    </xf>
    <xf numFmtId="0" fontId="12" fillId="14" borderId="0" xfId="4" applyFont="1" applyFill="1" applyAlignment="1">
      <alignment horizontal="center" vertical="center"/>
    </xf>
    <xf numFmtId="0" fontId="12" fillId="14" borderId="0" xfId="4" applyFont="1" applyFill="1" applyAlignment="1">
      <alignment horizontal="center"/>
    </xf>
    <xf numFmtId="0" fontId="9" fillId="0" borderId="1" xfId="0" applyFont="1" applyBorder="1" applyAlignment="1">
      <alignment horizontal="center" vertical="center" wrapText="1"/>
    </xf>
    <xf numFmtId="1" fontId="12" fillId="0" borderId="1" xfId="0" applyNumberFormat="1" applyFont="1" applyBorder="1" applyAlignment="1">
      <alignment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18" borderId="1" xfId="0" applyFont="1" applyFill="1" applyBorder="1" applyAlignment="1">
      <alignment vertical="center"/>
    </xf>
    <xf numFmtId="0" fontId="13" fillId="0" borderId="1" xfId="0" applyFont="1" applyBorder="1" applyAlignment="1">
      <alignment vertical="center" wrapText="1"/>
    </xf>
    <xf numFmtId="0" fontId="9" fillId="0" borderId="1" xfId="0" applyFont="1" applyBorder="1" applyAlignment="1">
      <alignment horizontal="left" vertical="center" wrapText="1"/>
    </xf>
    <xf numFmtId="0" fontId="10" fillId="19" borderId="1" xfId="0" applyFont="1" applyFill="1" applyBorder="1" applyAlignment="1">
      <alignment horizontal="left" vertical="center"/>
    </xf>
    <xf numFmtId="0" fontId="10" fillId="19"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4" fillId="0" borderId="1" xfId="0" applyFont="1" applyBorder="1" applyAlignment="1">
      <alignment horizontal="left" vertical="center" wrapText="1"/>
    </xf>
    <xf numFmtId="0" fontId="9" fillId="13" borderId="1" xfId="0" applyFont="1" applyFill="1" applyBorder="1" applyAlignment="1">
      <alignment horizontal="left" vertical="center" wrapText="1"/>
    </xf>
    <xf numFmtId="0" fontId="10" fillId="19" borderId="1" xfId="6" applyFont="1" applyFill="1" applyBorder="1" applyAlignment="1">
      <alignment horizontal="left" vertical="center" wrapText="1"/>
    </xf>
    <xf numFmtId="1" fontId="10" fillId="19" borderId="1" xfId="0" applyNumberFormat="1" applyFont="1" applyFill="1" applyBorder="1" applyAlignment="1">
      <alignment horizontal="left" vertical="center" wrapText="1"/>
    </xf>
    <xf numFmtId="0" fontId="10" fillId="0" borderId="1" xfId="6" applyFont="1" applyBorder="1" applyAlignment="1">
      <alignment horizontal="left" vertical="center" wrapText="1"/>
    </xf>
    <xf numFmtId="0" fontId="10" fillId="2" borderId="3" xfId="0" applyFont="1" applyFill="1" applyBorder="1" applyAlignment="1">
      <alignment vertical="center" wrapText="1"/>
    </xf>
    <xf numFmtId="0" fontId="10" fillId="2" borderId="3" xfId="0" applyFont="1" applyFill="1" applyBorder="1" applyAlignment="1">
      <alignment horizontal="left" vertical="center" wrapText="1"/>
    </xf>
    <xf numFmtId="0" fontId="10" fillId="2" borderId="1" xfId="0" applyFont="1" applyFill="1" applyBorder="1" applyAlignment="1">
      <alignment horizontal="left" vertical="center"/>
    </xf>
    <xf numFmtId="0" fontId="10" fillId="0" borderId="4" xfId="0" applyFont="1" applyBorder="1" applyAlignment="1">
      <alignment horizontal="left" vertical="center" wrapText="1"/>
    </xf>
    <xf numFmtId="0" fontId="10" fillId="2" borderId="4" xfId="0" applyFont="1" applyFill="1" applyBorder="1" applyAlignment="1">
      <alignment vertical="center" wrapText="1"/>
    </xf>
    <xf numFmtId="0" fontId="10" fillId="2" borderId="0" xfId="0" applyFont="1" applyFill="1" applyAlignment="1">
      <alignment horizontal="left" vertical="center"/>
    </xf>
    <xf numFmtId="1" fontId="12" fillId="0" borderId="4" xfId="0" applyNumberFormat="1" applyFont="1" applyBorder="1" applyAlignment="1">
      <alignment horizontal="center" vertical="center" wrapText="1"/>
    </xf>
    <xf numFmtId="0" fontId="10" fillId="2" borderId="4" xfId="0" applyFont="1" applyFill="1" applyBorder="1" applyAlignment="1">
      <alignment horizontal="left" vertical="center" wrapText="1"/>
    </xf>
    <xf numFmtId="0" fontId="10" fillId="2" borderId="0" xfId="0" applyFont="1" applyFill="1" applyAlignment="1">
      <alignment horizontal="left"/>
    </xf>
    <xf numFmtId="0" fontId="12" fillId="0" borderId="1" xfId="0" applyFont="1" applyBorder="1" applyAlignment="1">
      <alignment horizontal="left" vertical="center" wrapText="1"/>
    </xf>
    <xf numFmtId="0" fontId="10" fillId="5" borderId="1" xfId="2" applyFont="1" applyFill="1" applyBorder="1" applyAlignment="1">
      <alignment horizontal="left" vertical="center" wrapText="1"/>
    </xf>
    <xf numFmtId="14" fontId="10" fillId="2" borderId="1" xfId="0" applyNumberFormat="1" applyFont="1" applyFill="1" applyBorder="1" applyAlignment="1">
      <alignment horizontal="left" vertical="center" wrapText="1"/>
    </xf>
    <xf numFmtId="0" fontId="9" fillId="19" borderId="1" xfId="0" applyFont="1" applyFill="1" applyBorder="1" applyAlignment="1">
      <alignment horizontal="center" vertical="center" wrapText="1"/>
    </xf>
    <xf numFmtId="0" fontId="10" fillId="19" borderId="1" xfId="0" applyFont="1" applyFill="1" applyBorder="1" applyAlignment="1">
      <alignment horizontal="justify" vertical="center" wrapText="1"/>
    </xf>
    <xf numFmtId="0" fontId="10" fillId="8" borderId="1" xfId="0" applyFont="1" applyFill="1" applyBorder="1" applyAlignment="1">
      <alignment horizontal="left" vertical="center"/>
    </xf>
    <xf numFmtId="0" fontId="10" fillId="8" borderId="1" xfId="6" applyFont="1" applyFill="1" applyBorder="1" applyAlignment="1">
      <alignment horizontal="left" vertical="center" wrapText="1"/>
    </xf>
    <xf numFmtId="0" fontId="10" fillId="2" borderId="1" xfId="6"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9" fillId="0" borderId="1" xfId="0" applyFont="1" applyBorder="1" applyAlignment="1">
      <alignment vertical="center" wrapText="1"/>
    </xf>
    <xf numFmtId="0" fontId="12"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2" fillId="0" borderId="1" xfId="0" applyFont="1" applyBorder="1" applyAlignment="1">
      <alignment vertical="center" wrapText="1"/>
    </xf>
    <xf numFmtId="0" fontId="12" fillId="5" borderId="1" xfId="2" applyFont="1" applyFill="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xf>
    <xf numFmtId="0" fontId="12" fillId="14" borderId="9" xfId="0" applyFont="1" applyFill="1" applyBorder="1" applyAlignment="1">
      <alignment horizontal="left" vertical="center" wrapText="1"/>
    </xf>
    <xf numFmtId="0" fontId="12" fillId="14" borderId="0" xfId="0" applyFont="1" applyFill="1" applyAlignment="1">
      <alignment horizontal="left" vertical="center"/>
    </xf>
    <xf numFmtId="1" fontId="12" fillId="0" borderId="13" xfId="0" applyNumberFormat="1" applyFont="1" applyBorder="1" applyAlignment="1">
      <alignment horizontal="center" vertical="center" wrapText="1"/>
    </xf>
    <xf numFmtId="1" fontId="10" fillId="0" borderId="0" xfId="0" applyNumberFormat="1" applyFont="1" applyAlignment="1">
      <alignment horizontal="justify" vertical="top" wrapText="1"/>
    </xf>
    <xf numFmtId="0" fontId="10" fillId="0" borderId="1" xfId="0" applyFont="1" applyBorder="1" applyAlignment="1">
      <alignment horizontal="justify" vertical="center" wrapText="1"/>
    </xf>
    <xf numFmtId="0" fontId="9" fillId="0" borderId="0" xfId="0" applyFont="1" applyAlignment="1">
      <alignment horizontal="center" vertical="center"/>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center"/>
    </xf>
    <xf numFmtId="0" fontId="10" fillId="2" borderId="0" xfId="0" applyFont="1" applyFill="1" applyAlignment="1">
      <alignment horizontal="center" vertical="center" wrapText="1"/>
    </xf>
    <xf numFmtId="0" fontId="12" fillId="2" borderId="0" xfId="5" applyFont="1" applyFill="1"/>
    <xf numFmtId="0" fontId="10" fillId="8" borderId="0" xfId="0" applyFont="1" applyFill="1" applyAlignment="1">
      <alignment horizontal="left" vertical="center"/>
    </xf>
    <xf numFmtId="0" fontId="12" fillId="2" borderId="0" xfId="0" applyFont="1" applyFill="1"/>
    <xf numFmtId="0" fontId="13" fillId="2" borderId="0" xfId="0" applyFont="1" applyFill="1" applyAlignment="1">
      <alignment horizontal="justify" vertical="top"/>
    </xf>
    <xf numFmtId="0" fontId="13" fillId="2" borderId="2" xfId="0" applyFont="1" applyFill="1" applyBorder="1" applyAlignment="1">
      <alignment horizontal="justify" vertical="top"/>
    </xf>
    <xf numFmtId="0" fontId="13" fillId="2" borderId="1" xfId="0" applyFont="1" applyFill="1" applyBorder="1" applyAlignment="1">
      <alignment horizontal="justify" vertical="top"/>
    </xf>
    <xf numFmtId="0" fontId="10" fillId="23" borderId="0" xfId="0" applyFont="1" applyFill="1" applyAlignment="1">
      <alignment wrapText="1"/>
    </xf>
    <xf numFmtId="0" fontId="10" fillId="23" borderId="1" xfId="0" applyFont="1" applyFill="1" applyBorder="1" applyAlignment="1">
      <alignment horizontal="center" vertical="center" wrapText="1"/>
    </xf>
    <xf numFmtId="0" fontId="10" fillId="23" borderId="0" xfId="0" applyFont="1" applyFill="1" applyAlignment="1">
      <alignment horizontal="center" vertical="center" wrapText="1"/>
    </xf>
    <xf numFmtId="0" fontId="12" fillId="23" borderId="0" xfId="5" applyFont="1" applyFill="1" applyAlignment="1">
      <alignment wrapText="1"/>
    </xf>
    <xf numFmtId="0" fontId="12" fillId="24" borderId="1" xfId="4" applyFont="1" applyFill="1" applyBorder="1" applyAlignment="1">
      <alignment horizontal="center" vertical="center" wrapText="1"/>
    </xf>
    <xf numFmtId="0" fontId="10" fillId="25" borderId="0" xfId="0" applyFont="1" applyFill="1" applyAlignment="1">
      <alignment horizontal="left" vertical="center" wrapText="1"/>
    </xf>
    <xf numFmtId="0" fontId="10" fillId="23" borderId="0" xfId="0" applyFont="1" applyFill="1" applyAlignment="1">
      <alignment horizontal="left" vertical="center" wrapText="1"/>
    </xf>
    <xf numFmtId="0" fontId="10" fillId="23" borderId="0" xfId="0" applyFont="1" applyFill="1" applyAlignment="1">
      <alignment horizontal="left" wrapText="1"/>
    </xf>
    <xf numFmtId="0" fontId="12" fillId="24" borderId="0" xfId="0" applyFont="1" applyFill="1" applyAlignment="1">
      <alignment horizontal="left" vertical="center" wrapText="1"/>
    </xf>
    <xf numFmtId="0" fontId="10" fillId="23" borderId="0" xfId="0" applyFont="1" applyFill="1" applyAlignment="1">
      <alignment vertical="center" wrapText="1"/>
    </xf>
    <xf numFmtId="0" fontId="10" fillId="2" borderId="4" xfId="0" applyFont="1" applyFill="1" applyBorder="1" applyAlignment="1">
      <alignment horizontal="center" vertical="center" wrapText="1"/>
    </xf>
    <xf numFmtId="0" fontId="10" fillId="15" borderId="1" xfId="4" applyFont="1" applyFill="1" applyBorder="1" applyAlignment="1">
      <alignment horizontal="center" vertical="center" wrapText="1"/>
    </xf>
    <xf numFmtId="0" fontId="10" fillId="0" borderId="4" xfId="4" applyFont="1" applyBorder="1" applyAlignment="1">
      <alignment horizontal="center" vertical="center" wrapText="1"/>
    </xf>
    <xf numFmtId="0" fontId="10" fillId="2" borderId="7" xfId="0" applyFont="1" applyFill="1" applyBorder="1" applyAlignment="1">
      <alignment horizontal="center" vertical="center" wrapText="1"/>
    </xf>
    <xf numFmtId="0" fontId="9" fillId="0" borderId="0" xfId="0" applyFont="1"/>
    <xf numFmtId="0" fontId="10" fillId="26" borderId="1" xfId="0" applyFont="1" applyFill="1" applyBorder="1" applyAlignment="1">
      <alignment horizontal="center" vertical="center"/>
    </xf>
    <xf numFmtId="0" fontId="10" fillId="26" borderId="1" xfId="0" applyFont="1" applyFill="1" applyBorder="1" applyAlignment="1">
      <alignment horizontal="center" vertical="center" wrapText="1"/>
    </xf>
    <xf numFmtId="0" fontId="12" fillId="26" borderId="1" xfId="5" applyFont="1" applyFill="1" applyBorder="1"/>
    <xf numFmtId="0" fontId="12" fillId="27" borderId="1" xfId="4" applyFont="1" applyFill="1" applyBorder="1" applyAlignment="1">
      <alignment horizontal="center" vertical="center"/>
    </xf>
    <xf numFmtId="0" fontId="9" fillId="28" borderId="1" xfId="0" applyFont="1" applyFill="1" applyBorder="1" applyAlignment="1">
      <alignment horizontal="center" vertical="center" wrapText="1"/>
    </xf>
    <xf numFmtId="0" fontId="10" fillId="26" borderId="1" xfId="5" applyFont="1" applyFill="1" applyBorder="1" applyAlignment="1">
      <alignment horizontal="justify" vertical="center" wrapText="1"/>
    </xf>
    <xf numFmtId="0" fontId="10" fillId="26" borderId="1" xfId="4" applyFont="1" applyFill="1" applyBorder="1" applyAlignment="1">
      <alignment horizontal="center" vertical="center" wrapText="1"/>
    </xf>
    <xf numFmtId="0" fontId="12" fillId="26" borderId="1" xfId="4" applyFont="1" applyFill="1" applyBorder="1" applyAlignment="1">
      <alignment horizontal="center" vertical="center" wrapText="1"/>
    </xf>
    <xf numFmtId="0" fontId="12" fillId="27" borderId="1" xfId="4" applyFont="1" applyFill="1" applyBorder="1" applyAlignment="1">
      <alignment horizontal="justify"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0" fillId="0" borderId="1" xfId="0" applyFont="1" applyBorder="1" applyAlignment="1">
      <alignment horizontal="left" vertical="center" wrapText="1"/>
    </xf>
    <xf numFmtId="14" fontId="10"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14" fontId="10" fillId="0" borderId="1" xfId="0" applyNumberFormat="1" applyFont="1" applyBorder="1" applyAlignment="1">
      <alignment horizontal="left" vertical="center" wrapText="1"/>
    </xf>
    <xf numFmtId="0" fontId="10" fillId="0" borderId="1" xfId="5" applyFont="1" applyBorder="1" applyAlignment="1">
      <alignment horizontal="left" vertical="center" wrapText="1"/>
    </xf>
    <xf numFmtId="0" fontId="10" fillId="2" borderId="1" xfId="2" applyFont="1" applyFill="1" applyBorder="1" applyAlignment="1">
      <alignment horizontal="justify" vertical="center" wrapText="1"/>
    </xf>
    <xf numFmtId="0" fontId="13" fillId="2" borderId="1" xfId="2" applyFont="1" applyFill="1" applyBorder="1" applyAlignment="1">
      <alignment horizontal="justify" vertical="center" wrapText="1"/>
    </xf>
    <xf numFmtId="0" fontId="10" fillId="0" borderId="7" xfId="0" applyFont="1" applyBorder="1" applyAlignment="1">
      <alignment horizontal="left" vertical="center" wrapText="1"/>
    </xf>
    <xf numFmtId="0" fontId="10" fillId="2" borderId="7"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14" borderId="3" xfId="4" applyFont="1" applyFill="1" applyBorder="1" applyAlignment="1">
      <alignment horizontal="center" vertical="center" wrapText="1"/>
    </xf>
    <xf numFmtId="0" fontId="10" fillId="14" borderId="7" xfId="4" applyFont="1" applyFill="1" applyBorder="1" applyAlignment="1">
      <alignment horizontal="center" vertical="center" wrapText="1"/>
    </xf>
    <xf numFmtId="0" fontId="11" fillId="0" borderId="1" xfId="4" applyFont="1" applyBorder="1" applyAlignment="1">
      <alignment horizontal="center" vertical="center" wrapText="1"/>
    </xf>
    <xf numFmtId="0" fontId="12" fillId="14" borderId="1" xfId="4" applyFont="1" applyFill="1" applyBorder="1" applyAlignment="1">
      <alignment horizontal="center" vertical="center" wrapText="1"/>
    </xf>
    <xf numFmtId="0" fontId="12" fillId="14" borderId="1" xfId="4" applyFont="1" applyFill="1" applyBorder="1" applyAlignment="1">
      <alignment horizontal="center" vertical="center"/>
    </xf>
    <xf numFmtId="0" fontId="10" fillId="2" borderId="1" xfId="5" applyFont="1" applyFill="1" applyBorder="1" applyAlignment="1">
      <alignment horizontal="left" vertical="center" wrapText="1"/>
    </xf>
    <xf numFmtId="14" fontId="10" fillId="0" borderId="1" xfId="5" applyNumberFormat="1" applyFont="1" applyBorder="1" applyAlignment="1">
      <alignment horizontal="center" vertical="center" wrapText="1"/>
    </xf>
    <xf numFmtId="0" fontId="10" fillId="2" borderId="1" xfId="5" applyFont="1" applyFill="1" applyBorder="1" applyAlignment="1">
      <alignment horizontal="center" vertical="center" wrapText="1"/>
    </xf>
    <xf numFmtId="0" fontId="10" fillId="2" borderId="1" xfId="5" applyFont="1" applyFill="1" applyBorder="1" applyAlignment="1">
      <alignment horizontal="justify"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1" fontId="12" fillId="0" borderId="3"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1" fontId="12" fillId="0" borderId="1" xfId="0" applyNumberFormat="1" applyFont="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0" xfId="0" applyFont="1" applyFill="1" applyAlignment="1">
      <alignment horizontal="center"/>
    </xf>
    <xf numFmtId="0" fontId="10" fillId="0" borderId="1" xfId="5" applyFont="1" applyBorder="1" applyAlignment="1">
      <alignment horizontal="justify" vertical="center" wrapText="1"/>
    </xf>
    <xf numFmtId="0" fontId="9" fillId="0" borderId="1" xfId="5" applyFont="1" applyBorder="1" applyAlignment="1">
      <alignment horizontal="center" vertical="center" wrapText="1"/>
    </xf>
    <xf numFmtId="0" fontId="10" fillId="0" borderId="1" xfId="5" applyFont="1" applyBorder="1" applyAlignment="1">
      <alignment horizontal="center" vertical="center" wrapText="1"/>
    </xf>
    <xf numFmtId="0" fontId="10" fillId="2" borderId="1" xfId="5" applyFont="1" applyFill="1" applyBorder="1" applyAlignment="1">
      <alignment horizontal="center" vertical="center"/>
    </xf>
    <xf numFmtId="0" fontId="10" fillId="2" borderId="1" xfId="0" applyFont="1" applyFill="1" applyBorder="1" applyAlignment="1">
      <alignment horizontal="left" vertical="center"/>
    </xf>
    <xf numFmtId="0" fontId="12" fillId="0" borderId="1" xfId="5" applyFont="1" applyBorder="1" applyAlignment="1">
      <alignment horizontal="center" vertical="center" wrapText="1"/>
    </xf>
    <xf numFmtId="0" fontId="12" fillId="0" borderId="1" xfId="5" applyFont="1" applyBorder="1" applyAlignment="1">
      <alignment horizontal="left" vertical="center" wrapText="1"/>
    </xf>
    <xf numFmtId="0" fontId="9" fillId="0" borderId="1" xfId="5" applyFont="1" applyBorder="1" applyAlignment="1">
      <alignment horizontal="lef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0" borderId="3" xfId="2" applyFont="1" applyFill="1" applyBorder="1" applyAlignment="1">
      <alignment horizontal="left" vertical="center" wrapText="1"/>
    </xf>
    <xf numFmtId="0" fontId="10" fillId="20" borderId="4" xfId="2" applyFont="1" applyFill="1" applyBorder="1" applyAlignment="1">
      <alignment horizontal="left" vertical="center" wrapText="1"/>
    </xf>
    <xf numFmtId="0" fontId="10" fillId="5" borderId="1" xfId="2" applyFont="1" applyFill="1" applyBorder="1" applyAlignment="1">
      <alignment horizontal="left" vertical="center" wrapText="1"/>
    </xf>
    <xf numFmtId="0" fontId="12" fillId="14" borderId="10" xfId="0" applyFont="1" applyFill="1" applyBorder="1" applyAlignment="1">
      <alignment horizontal="left" vertical="center" wrapText="1"/>
    </xf>
    <xf numFmtId="0" fontId="10" fillId="0" borderId="11" xfId="0" applyFont="1" applyBorder="1"/>
    <xf numFmtId="0" fontId="10" fillId="0" borderId="12" xfId="0" applyFont="1" applyBorder="1"/>
    <xf numFmtId="1" fontId="12" fillId="0" borderId="10" xfId="0" applyNumberFormat="1" applyFont="1" applyBorder="1" applyAlignment="1">
      <alignment horizontal="center" vertical="center" wrapText="1"/>
    </xf>
    <xf numFmtId="0" fontId="11" fillId="0" borderId="10" xfId="0" applyFont="1" applyBorder="1" applyAlignment="1">
      <alignment horizontal="left" vertical="center" wrapText="1"/>
    </xf>
    <xf numFmtId="0" fontId="9" fillId="0" borderId="11" xfId="0" applyFont="1" applyBorder="1"/>
    <xf numFmtId="0" fontId="9" fillId="0" borderId="12" xfId="0" applyFont="1" applyBorder="1"/>
    <xf numFmtId="0" fontId="12" fillId="0" borderId="10" xfId="0" applyFont="1" applyBorder="1" applyAlignment="1">
      <alignment horizontal="left" vertical="center" wrapText="1"/>
    </xf>
    <xf numFmtId="0" fontId="12" fillId="21" borderId="10" xfId="0" applyFont="1" applyFill="1" applyBorder="1" applyAlignment="1">
      <alignment horizontal="left" vertical="center"/>
    </xf>
    <xf numFmtId="0" fontId="12" fillId="21" borderId="10" xfId="0" applyFont="1" applyFill="1" applyBorder="1" applyAlignment="1">
      <alignment horizontal="left" vertical="center" wrapText="1"/>
    </xf>
    <xf numFmtId="0" fontId="12" fillId="14" borderId="10" xfId="0" applyFont="1" applyFill="1" applyBorder="1" applyAlignment="1">
      <alignment horizontal="center" vertical="center" wrapText="1"/>
    </xf>
    <xf numFmtId="0" fontId="12" fillId="0" borderId="10" xfId="0" applyFont="1" applyBorder="1" applyAlignment="1">
      <alignment horizontal="center" vertical="center" wrapText="1"/>
    </xf>
    <xf numFmtId="0" fontId="11" fillId="14" borderId="10" xfId="0" applyFont="1" applyFill="1" applyBorder="1" applyAlignment="1">
      <alignment horizontal="left" vertical="center" wrapText="1"/>
    </xf>
    <xf numFmtId="1" fontId="12" fillId="14" borderId="10" xfId="0" applyNumberFormat="1" applyFont="1" applyFill="1" applyBorder="1" applyAlignment="1">
      <alignment horizontal="left" vertical="center" wrapText="1"/>
    </xf>
    <xf numFmtId="14" fontId="12" fillId="14" borderId="10" xfId="0" applyNumberFormat="1" applyFont="1" applyFill="1" applyBorder="1" applyAlignment="1">
      <alignment horizontal="center" vertical="center" wrapText="1"/>
    </xf>
    <xf numFmtId="0" fontId="14" fillId="14" borderId="10" xfId="0" applyFont="1" applyFill="1" applyBorder="1" applyAlignment="1">
      <alignment horizontal="left" vertical="center" wrapText="1"/>
    </xf>
    <xf numFmtId="0" fontId="10" fillId="8" borderId="13"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20" borderId="1" xfId="2"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22" borderId="1" xfId="0" applyFont="1" applyFill="1" applyBorder="1" applyAlignment="1">
      <alignment horizontal="center" vertical="center" wrapText="1"/>
    </xf>
    <xf numFmtId="0" fontId="7" fillId="0" borderId="1" xfId="4" applyFont="1" applyBorder="1" applyAlignment="1">
      <alignment horizontal="left" vertical="top"/>
    </xf>
    <xf numFmtId="0" fontId="6" fillId="6" borderId="1" xfId="4" applyFont="1" applyFill="1" applyBorder="1" applyAlignment="1">
      <alignment horizontal="center"/>
    </xf>
  </cellXfs>
  <cellStyles count="9">
    <cellStyle name="Millares 2" xfId="8" xr:uid="{8D9BC07F-1872-4842-8828-5CF385618294}"/>
    <cellStyle name="Moneda 2" xfId="3" xr:uid="{00000000-0005-0000-0000-000000000000}"/>
    <cellStyle name="Normal" xfId="0" builtinId="0"/>
    <cellStyle name="Normal 2" xfId="5" xr:uid="{00000000-0005-0000-0000-000002000000}"/>
    <cellStyle name="Normal 2 2" xfId="1" xr:uid="{00000000-0005-0000-0000-000003000000}"/>
    <cellStyle name="Normal 2 2 2" xfId="4" xr:uid="{00000000-0005-0000-0000-000004000000}"/>
    <cellStyle name="Normal 3" xfId="2" xr:uid="{00000000-0005-0000-0000-000005000000}"/>
    <cellStyle name="Porcentaje 2" xfId="7" xr:uid="{00000000-0005-0000-0000-000006000000}"/>
    <cellStyle name="TableStyleLight1" xfId="6" xr:uid="{00000000-0005-0000-0000-000007000000}"/>
  </cellStyles>
  <dxfs count="107">
    <dxf>
      <fill>
        <patternFill>
          <bgColor rgb="FFFF0000"/>
        </patternFill>
      </fill>
    </dxf>
    <dxf>
      <fill>
        <patternFill>
          <bgColor rgb="FF00B050"/>
        </patternFill>
      </fill>
    </dxf>
    <dxf>
      <fill>
        <patternFill>
          <bgColor rgb="FFFFFF00"/>
        </patternFill>
      </fill>
    </dxf>
    <dxf>
      <fill>
        <patternFill>
          <bgColor theme="5"/>
        </patternFill>
      </fill>
    </dxf>
    <dxf>
      <font>
        <sz val="11"/>
        <color rgb="FF000000"/>
        <name val="Calibri"/>
      </font>
      <fill>
        <patternFill patternType="solid">
          <fgColor rgb="FFFF0000"/>
          <bgColor rgb="FFFF0000"/>
        </patternFill>
      </fill>
    </dxf>
    <dxf>
      <font>
        <sz val="11"/>
        <color rgb="FF000000"/>
        <name val="Calibri"/>
      </font>
      <fill>
        <patternFill patternType="solid">
          <fgColor rgb="FF00B050"/>
          <bgColor rgb="FF00B050"/>
        </patternFill>
      </fill>
    </dxf>
    <dxf>
      <font>
        <sz val="11"/>
        <color rgb="FF000000"/>
        <name val="Calibri"/>
      </font>
      <fill>
        <patternFill patternType="solid">
          <fgColor rgb="FFFFFF00"/>
          <bgColor rgb="FFFFFF00"/>
        </patternFill>
      </fill>
    </dxf>
    <dxf>
      <font>
        <sz val="11"/>
        <color rgb="FF000000"/>
        <name val="Calibri"/>
      </font>
      <fill>
        <patternFill patternType="solid">
          <fgColor rgb="FFED7D31"/>
          <bgColor rgb="FFED7D31"/>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ont>
        <sz val="11"/>
        <color rgb="FF000000"/>
        <name val="Calibri"/>
      </font>
      <fill>
        <patternFill>
          <bgColor rgb="FFED7D31"/>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ont>
        <sz val="11"/>
        <color rgb="FF000000"/>
        <name val="Calibri"/>
      </font>
      <fill>
        <patternFill>
          <bgColor rgb="FFED7D31"/>
        </patternFill>
      </fill>
    </dxf>
    <dxf>
      <fill>
        <patternFill>
          <bgColor rgb="FFFF0000"/>
        </patternFill>
      </fill>
    </dxf>
    <dxf>
      <fill>
        <patternFill>
          <bgColor rgb="FF00B050"/>
        </patternFill>
      </fill>
    </dxf>
    <dxf>
      <fill>
        <patternFill>
          <bgColor rgb="FFFFFF00"/>
        </patternFill>
      </fill>
    </dxf>
    <dxf>
      <fill>
        <patternFill>
          <bgColor theme="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1800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168D243-B5D0-4ABC-AF6F-482D654817C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2D2682E-457F-433F-B3E9-83217380B60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FBBC175-B16B-4A00-98DD-E9221D2B517A}"/>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CB149E-B3DC-4AB2-9703-CFC8ED1D575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3C0E2B32-19AF-4293-8F57-BDFA782959B2}"/>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D4ABCD8D-47E8-488D-A3E9-6FA6028EE3C4}"/>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AF2E1B0-5562-4178-ADC7-B4B8E062B23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91A5FEA-556A-4415-A05D-11E93B07208E}"/>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AppData/Local/Temp/Rar$DIa6464.16871/CORRUPCION%20CONSTRUC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KELLY%20SERRANO/Documents/Cuarentena/PAAC/2do%20seguimiento%202020/Documentos%20PAAC%20web/riesgos%20corrucpcion%202020/Parqu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USUARIO/AppData/Local/Temp/Rar$DIa6464.3972/corrupcion_comunicaciones%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USUARIO/AppData/Local/Temp/Rar$DIa6464.17866/corrupcion%20talento%20humano%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USUARIO/AppData/Local/Temp/Rar$DIa6464.40619/corrupcion_financie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USUARIO/AppData/Local/Temp/Rar$DIa6464.6117/corrupcion%20%20recursos%20fisicos%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Users/USUARIO/AppData/Local/Temp/Rar$DIa2716.1057/corrupcion%20juridica%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USUARIO/AppData/Local/Temp/Rar$DIa2716.43797/corrupcion-gestion-document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USUARIO/AppData/Local/Temp/Rar$DIa2716.38629/corrupcion%20tecnolog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Users/USUARIO/AppData/Local/Temp/Rar$DIa2716.48301/corrupcion-control-disciplinario%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Users/USUARIO/AppData/Local/Temp/Rar$DIa2716.41791/CORRUPCION%20CONTRO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ciones"/>
      <sheetName val="Criterios impacto 2"/>
      <sheetName val="Criterios impacto 1"/>
      <sheetName val="Parámetro"/>
      <sheetName val="Riesgos_PROCESO_STC"/>
      <sheetName val="Riesgos_P-SERVICIOCIUDADANO_STC"/>
    </sheetNames>
    <sheetDataSet>
      <sheetData sheetId="0" refreshError="1"/>
      <sheetData sheetId="1">
        <row r="3">
          <cell r="H3" t="str">
            <v>NO</v>
          </cell>
        </row>
      </sheetData>
      <sheetData sheetId="2">
        <row r="3">
          <cell r="H3" t="str">
            <v>NO</v>
          </cell>
        </row>
      </sheetData>
      <sheetData sheetId="3">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sheetName val="Parámetros"/>
    </sheetNames>
    <sheetDataSet>
      <sheetData sheetId="0" refreshError="1"/>
      <sheetData sheetId="1">
        <row r="12">
          <cell r="H12" t="str">
            <v>SI</v>
          </cell>
        </row>
        <row r="13">
          <cell r="H13" t="str">
            <v>SI</v>
          </cell>
        </row>
        <row r="14">
          <cell r="H14" t="str">
            <v>SI</v>
          </cell>
        </row>
        <row r="15">
          <cell r="H15" t="str">
            <v>NO</v>
          </cell>
        </row>
        <row r="16">
          <cell r="H16" t="str">
            <v>SI</v>
          </cell>
        </row>
        <row r="17">
          <cell r="H17" t="str">
            <v>NO</v>
          </cell>
        </row>
        <row r="18">
          <cell r="H18" t="str">
            <v>NO</v>
          </cell>
        </row>
        <row r="19">
          <cell r="H19" t="str">
            <v>SI</v>
          </cell>
        </row>
        <row r="20">
          <cell r="H20" t="str">
            <v>NO</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row r="13">
          <cell r="H13" t="str">
            <v>SI</v>
          </cell>
        </row>
        <row r="14">
          <cell r="H14" t="str">
            <v>NO</v>
          </cell>
        </row>
        <row r="15">
          <cell r="H15" t="str">
            <v>NO</v>
          </cell>
        </row>
        <row r="16">
          <cell r="H16" t="str">
            <v>NO</v>
          </cell>
        </row>
        <row r="17">
          <cell r="H17" t="str">
            <v>NO</v>
          </cell>
        </row>
        <row r="18">
          <cell r="H18" t="str">
            <v>NO</v>
          </cell>
        </row>
        <row r="19">
          <cell r="H19" t="str">
            <v>NO</v>
          </cell>
        </row>
        <row r="20">
          <cell r="H20" t="str">
            <v>NO</v>
          </cell>
        </row>
      </sheetData>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3"/>
      <sheetName val="Criterios impacto 2"/>
      <sheetName val="Criterios impacto 1"/>
      <sheetName val="Matriz Riesgos"/>
      <sheetName val="Parámetros"/>
    </sheetNames>
    <sheetDataSet>
      <sheetData sheetId="0"/>
      <sheetData sheetId="1"/>
      <sheetData sheetId="2"/>
      <sheetData sheetId="3" refreshError="1"/>
      <sheetData sheetId="4">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row r="20">
          <cell r="H20" t="str">
            <v>NO</v>
          </cell>
        </row>
      </sheetData>
      <sheetData sheetId="2">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Criterios impacto 2"/>
      <sheetName val="Parámetros"/>
    </sheetNames>
    <sheetDataSet>
      <sheetData sheetId="0" refreshError="1"/>
      <sheetData sheetId="1" refreshError="1"/>
      <sheetData sheetId="2" refreshError="1"/>
      <sheetData sheetId="3">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1"/>
      <sheetName val="Matriz Riesgos"/>
      <sheetName val="Parámetros"/>
    </sheetNames>
    <sheetDataSet>
      <sheetData sheetId="0"/>
      <sheetData sheetId="1" refreshError="1"/>
      <sheetData sheetId="2">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Actualizados"/>
      <sheetName val="Criterios impacto 1"/>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X41"/>
  <sheetViews>
    <sheetView tabSelected="1" topLeftCell="F1" zoomScale="69" zoomScaleNormal="69" zoomScaleSheetLayoutView="70" workbookViewId="0">
      <pane xSplit="1" ySplit="8" topLeftCell="G9" activePane="bottomRight" state="frozen"/>
      <selection activeCell="F1" sqref="F1"/>
      <selection pane="topRight" activeCell="G1" sqref="G1"/>
      <selection pane="bottomLeft" activeCell="F9" sqref="F9"/>
      <selection pane="bottomRight" activeCell="BA9" sqref="BA9"/>
    </sheetView>
  </sheetViews>
  <sheetFormatPr baseColWidth="10" defaultColWidth="11.42578125" defaultRowHeight="20.25" x14ac:dyDescent="0.3"/>
  <cols>
    <col min="1" max="1" width="49.7109375" style="105" customWidth="1"/>
    <col min="2" max="2" width="43.7109375" style="11" bestFit="1" customWidth="1"/>
    <col min="3" max="3" width="10.140625" style="11" bestFit="1" customWidth="1"/>
    <col min="4" max="4" width="18.28515625" style="11" bestFit="1" customWidth="1"/>
    <col min="5" max="5" width="20.85546875" style="11" bestFit="1" customWidth="1"/>
    <col min="6" max="6" width="43.28515625" style="11" bestFit="1" customWidth="1"/>
    <col min="7" max="7" width="75.42578125" style="7" bestFit="1" customWidth="1"/>
    <col min="8" max="8" width="45.28515625" style="11" customWidth="1"/>
    <col min="9" max="9" width="24.140625" style="11" bestFit="1" customWidth="1"/>
    <col min="10" max="10" width="23.7109375" style="11" customWidth="1"/>
    <col min="11" max="11" width="15.7109375" style="11" bestFit="1" customWidth="1"/>
    <col min="12" max="12" width="16.7109375" style="102" bestFit="1" customWidth="1"/>
    <col min="13" max="13" width="18" style="11" bestFit="1" customWidth="1"/>
    <col min="14" max="14" width="86.85546875" style="11" bestFit="1" customWidth="1"/>
    <col min="15" max="15" width="62.85546875" style="11" bestFit="1" customWidth="1"/>
    <col min="16" max="16" width="50.42578125" style="11" bestFit="1" customWidth="1"/>
    <col min="17" max="17" width="69.140625" style="11" customWidth="1"/>
    <col min="18" max="18" width="71.85546875" style="11" customWidth="1"/>
    <col min="19" max="19" width="43" style="11" customWidth="1"/>
    <col min="20" max="21" width="38.42578125" style="11" customWidth="1"/>
    <col min="22" max="22" width="54.85546875" style="11" customWidth="1"/>
    <col min="23" max="23" width="28.42578125" style="103" bestFit="1" customWidth="1"/>
    <col min="24" max="24" width="31.28515625" style="103" bestFit="1" customWidth="1"/>
    <col min="25" max="25" width="16.42578125" style="103" bestFit="1" customWidth="1"/>
    <col min="26" max="26" width="22.85546875" style="103" bestFit="1" customWidth="1"/>
    <col min="27" max="27" width="28.7109375" style="103" bestFit="1" customWidth="1"/>
    <col min="28" max="28" width="67.28515625" style="103" bestFit="1" customWidth="1"/>
    <col min="29" max="29" width="29" style="103" bestFit="1" customWidth="1"/>
    <col min="30" max="30" width="28.7109375" style="103" bestFit="1" customWidth="1"/>
    <col min="31" max="31" width="62.140625" style="103" bestFit="1" customWidth="1"/>
    <col min="32" max="32" width="74.85546875" style="103" bestFit="1" customWidth="1"/>
    <col min="33" max="33" width="20.28515625" style="103" bestFit="1" customWidth="1"/>
    <col min="34" max="34" width="40.140625" style="103" bestFit="1" customWidth="1"/>
    <col min="35" max="35" width="82.85546875" style="103" customWidth="1"/>
    <col min="36" max="36" width="42" style="103" bestFit="1" customWidth="1"/>
    <col min="37" max="37" width="36" style="11" customWidth="1"/>
    <col min="38" max="38" width="31" style="11" bestFit="1" customWidth="1"/>
    <col min="39" max="39" width="26.140625" style="11" bestFit="1" customWidth="1"/>
    <col min="40" max="40" width="24.140625" style="11" bestFit="1" customWidth="1"/>
    <col min="41" max="41" width="24.28515625" style="11" bestFit="1" customWidth="1"/>
    <col min="42" max="42" width="15.7109375" style="11" customWidth="1"/>
    <col min="43" max="43" width="15.42578125" style="11" bestFit="1" customWidth="1"/>
    <col min="44" max="44" width="55.7109375" style="104" bestFit="1" customWidth="1"/>
    <col min="45" max="45" width="18.28515625" style="11" bestFit="1" customWidth="1"/>
    <col min="46" max="46" width="27.85546875" style="11" bestFit="1" customWidth="1"/>
    <col min="47" max="47" width="60.28515625" style="7" customWidth="1"/>
    <col min="48" max="48" width="44.28515625" style="7" bestFit="1" customWidth="1"/>
    <col min="49" max="49" width="46.7109375" style="7" customWidth="1"/>
    <col min="50" max="50" width="39" style="113" customWidth="1"/>
    <col min="51" max="51" width="126.42578125" style="7" customWidth="1"/>
    <col min="52" max="52" width="41" style="7" customWidth="1"/>
    <col min="53" max="16384" width="11.42578125" style="7"/>
  </cols>
  <sheetData>
    <row r="1" spans="1:84" ht="64.900000000000006" customHeight="1" x14ac:dyDescent="0.3">
      <c r="A1" s="12"/>
      <c r="B1" s="7"/>
      <c r="C1" s="7"/>
      <c r="D1" s="7"/>
      <c r="E1" s="7"/>
      <c r="F1" s="193"/>
      <c r="G1" s="193"/>
      <c r="H1" s="193"/>
      <c r="I1" s="7"/>
      <c r="J1" s="7"/>
      <c r="K1" s="7"/>
      <c r="L1" s="8"/>
      <c r="M1" s="7"/>
      <c r="N1" s="7"/>
      <c r="O1" s="7"/>
      <c r="P1" s="7"/>
      <c r="Q1" s="7"/>
      <c r="R1" s="7"/>
      <c r="S1" s="7"/>
      <c r="T1" s="7"/>
      <c r="U1" s="7"/>
      <c r="V1" s="7"/>
      <c r="W1" s="9"/>
      <c r="X1" s="9"/>
      <c r="Y1" s="9"/>
      <c r="Z1" s="9"/>
      <c r="AA1" s="9"/>
      <c r="AB1" s="9"/>
      <c r="AC1" s="9"/>
      <c r="AD1" s="9"/>
      <c r="AE1" s="9"/>
      <c r="AF1" s="9"/>
      <c r="AG1" s="9"/>
      <c r="AH1" s="9"/>
      <c r="AI1" s="9"/>
      <c r="AJ1" s="9"/>
      <c r="AK1" s="7"/>
      <c r="AL1" s="7"/>
      <c r="AM1" s="7"/>
      <c r="AN1" s="7"/>
      <c r="AO1" s="7"/>
      <c r="AP1" s="7"/>
      <c r="AQ1" s="7"/>
      <c r="AR1" s="10"/>
      <c r="AS1" s="7"/>
      <c r="AT1" s="7"/>
    </row>
    <row r="2" spans="1:84" s="9" customFormat="1" ht="194.25" customHeight="1" x14ac:dyDescent="0.3">
      <c r="A2" s="13" t="s">
        <v>22</v>
      </c>
      <c r="B2" s="13" t="s">
        <v>23</v>
      </c>
      <c r="C2" s="13" t="s">
        <v>24</v>
      </c>
      <c r="D2" s="13" t="s">
        <v>25</v>
      </c>
      <c r="E2" s="13" t="s">
        <v>26</v>
      </c>
      <c r="F2" s="14" t="s">
        <v>226</v>
      </c>
      <c r="G2" s="14" t="s">
        <v>227</v>
      </c>
      <c r="H2" s="14" t="s">
        <v>228</v>
      </c>
      <c r="I2" s="15" t="s">
        <v>27</v>
      </c>
      <c r="J2" s="16" t="s">
        <v>28</v>
      </c>
      <c r="K2" s="17" t="s">
        <v>29</v>
      </c>
      <c r="L2" s="13" t="s">
        <v>30</v>
      </c>
      <c r="M2" s="13" t="s">
        <v>31</v>
      </c>
      <c r="N2" s="13" t="s">
        <v>32</v>
      </c>
      <c r="O2" s="13" t="s">
        <v>33</v>
      </c>
      <c r="P2" s="14" t="s">
        <v>34</v>
      </c>
      <c r="Q2" s="15" t="s">
        <v>229</v>
      </c>
      <c r="R2" s="15" t="s">
        <v>230</v>
      </c>
      <c r="S2" s="15" t="s">
        <v>231</v>
      </c>
      <c r="T2" s="15" t="s">
        <v>35</v>
      </c>
      <c r="U2" s="132" t="s">
        <v>584</v>
      </c>
      <c r="V2" s="132" t="s">
        <v>585</v>
      </c>
      <c r="W2" s="13" t="s">
        <v>36</v>
      </c>
      <c r="X2" s="13" t="s">
        <v>37</v>
      </c>
      <c r="Y2" s="13" t="s">
        <v>38</v>
      </c>
      <c r="Z2" s="13" t="s">
        <v>39</v>
      </c>
      <c r="AA2" s="13" t="s">
        <v>40</v>
      </c>
      <c r="AB2" s="13" t="s">
        <v>41</v>
      </c>
      <c r="AC2" s="13" t="s">
        <v>42</v>
      </c>
      <c r="AD2" s="13" t="s">
        <v>43</v>
      </c>
      <c r="AE2" s="13" t="s">
        <v>44</v>
      </c>
      <c r="AF2" s="13" t="s">
        <v>45</v>
      </c>
      <c r="AG2" s="13" t="s">
        <v>46</v>
      </c>
      <c r="AH2" s="13" t="s">
        <v>47</v>
      </c>
      <c r="AI2" s="13" t="s">
        <v>48</v>
      </c>
      <c r="AJ2" s="13" t="s">
        <v>49</v>
      </c>
      <c r="AK2" s="13" t="s">
        <v>50</v>
      </c>
      <c r="AL2" s="13" t="s">
        <v>51</v>
      </c>
      <c r="AM2" s="13" t="s">
        <v>52</v>
      </c>
      <c r="AN2" s="13" t="s">
        <v>53</v>
      </c>
      <c r="AO2" s="13" t="s">
        <v>54</v>
      </c>
      <c r="AP2" s="13" t="s">
        <v>55</v>
      </c>
      <c r="AQ2" s="13" t="s">
        <v>56</v>
      </c>
      <c r="AR2" s="18" t="s">
        <v>57</v>
      </c>
      <c r="AS2" s="13" t="s">
        <v>58</v>
      </c>
      <c r="AT2" s="13" t="s">
        <v>59</v>
      </c>
      <c r="AU2" s="13" t="s">
        <v>60</v>
      </c>
      <c r="AV2" s="13" t="s">
        <v>61</v>
      </c>
      <c r="AW2" s="19" t="s">
        <v>62</v>
      </c>
      <c r="AX2" s="114" t="s">
        <v>575</v>
      </c>
      <c r="AY2" s="128" t="s">
        <v>593</v>
      </c>
      <c r="AZ2" s="128" t="s">
        <v>594</v>
      </c>
    </row>
    <row r="3" spans="1:84" s="106" customFormat="1" ht="308.45" hidden="1" customHeight="1" x14ac:dyDescent="0.25">
      <c r="A3" s="157" t="s">
        <v>306</v>
      </c>
      <c r="B3" s="20" t="s">
        <v>260</v>
      </c>
      <c r="C3" s="20" t="s">
        <v>65</v>
      </c>
      <c r="D3" s="20" t="s">
        <v>66</v>
      </c>
      <c r="E3" s="20" t="s">
        <v>67</v>
      </c>
      <c r="F3" s="20" t="s">
        <v>261</v>
      </c>
      <c r="G3" s="20" t="s">
        <v>262</v>
      </c>
      <c r="H3" s="21" t="s">
        <v>263</v>
      </c>
      <c r="I3" s="20" t="s">
        <v>82</v>
      </c>
      <c r="J3" s="22" t="str">
        <f>IF(K3&lt;6,"Moderado (3)",IF(K3&lt;12,"Mayor (4)","Catastrófico (5)"))</f>
        <v>Moderado (3)</v>
      </c>
      <c r="K3" s="23">
        <v>5</v>
      </c>
      <c r="L3" s="24" t="str">
        <f>IFERROR(VLOOKUP(CONCATENATE(I3,J3),[2]Parámetro!$A$56:$B$80,2,FALSE),"-")</f>
        <v>Moderado (6)</v>
      </c>
      <c r="M3" s="20" t="s">
        <v>71</v>
      </c>
      <c r="N3" s="25" t="s">
        <v>264</v>
      </c>
      <c r="O3" s="26" t="s">
        <v>265</v>
      </c>
      <c r="P3" s="20" t="s">
        <v>266</v>
      </c>
      <c r="Q3" s="20" t="s">
        <v>267</v>
      </c>
      <c r="R3" s="26" t="s">
        <v>268</v>
      </c>
      <c r="S3" s="26" t="s">
        <v>269</v>
      </c>
      <c r="T3" s="26" t="s">
        <v>270</v>
      </c>
      <c r="U3" s="129"/>
      <c r="V3" s="129"/>
      <c r="W3" s="20">
        <v>15</v>
      </c>
      <c r="X3" s="20">
        <v>15</v>
      </c>
      <c r="Y3" s="20">
        <v>15</v>
      </c>
      <c r="Z3" s="20">
        <v>15</v>
      </c>
      <c r="AA3" s="20">
        <v>15</v>
      </c>
      <c r="AB3" s="20">
        <v>15</v>
      </c>
      <c r="AC3" s="20">
        <v>10</v>
      </c>
      <c r="AD3" s="20">
        <f t="shared" ref="AD3:AD6" si="0">SUM(W3:AC3)</f>
        <v>100</v>
      </c>
      <c r="AE3" s="20" t="s">
        <v>79</v>
      </c>
      <c r="AF3" s="20" t="s">
        <v>79</v>
      </c>
      <c r="AG3" s="20" t="str">
        <f>IFERROR(VLOOKUP(CONCATENATE(AE3,AF3),[2]Parámetro!$A$2:$B$10,2,FALSE),"-")</f>
        <v>Fuerte</v>
      </c>
      <c r="AH3" s="20">
        <v>100</v>
      </c>
      <c r="AI3" s="20" t="s">
        <v>79</v>
      </c>
      <c r="AJ3" s="20" t="s">
        <v>80</v>
      </c>
      <c r="AK3" s="20" t="s">
        <v>81</v>
      </c>
      <c r="AL3" s="20">
        <v>2</v>
      </c>
      <c r="AM3" s="20">
        <v>0</v>
      </c>
      <c r="AN3" s="25" t="s">
        <v>151</v>
      </c>
      <c r="AO3" s="25" t="s">
        <v>153</v>
      </c>
      <c r="AP3" s="27" t="str">
        <f>IFERROR(VLOOKUP(CONCATENATE(AN3,AO3),[2]Parámetro!$A$56:$B$80,2,FALSE),"-")</f>
        <v>Moderado (3)</v>
      </c>
      <c r="AQ3" s="20" t="s">
        <v>84</v>
      </c>
      <c r="AR3" s="20" t="s">
        <v>271</v>
      </c>
      <c r="AS3" s="26" t="s">
        <v>272</v>
      </c>
      <c r="AT3" s="28" t="s">
        <v>256</v>
      </c>
      <c r="AU3" s="20" t="s">
        <v>273</v>
      </c>
      <c r="AV3" s="160" t="s">
        <v>274</v>
      </c>
      <c r="AW3" s="26" t="s">
        <v>275</v>
      </c>
      <c r="AX3" s="115"/>
      <c r="AY3" s="129"/>
      <c r="AZ3" s="129"/>
    </row>
    <row r="4" spans="1:84" s="106" customFormat="1" ht="297.60000000000002" hidden="1" customHeight="1" x14ac:dyDescent="0.25">
      <c r="A4" s="158"/>
      <c r="B4" s="20" t="s">
        <v>260</v>
      </c>
      <c r="C4" s="20" t="s">
        <v>65</v>
      </c>
      <c r="D4" s="20" t="s">
        <v>66</v>
      </c>
      <c r="E4" s="20" t="s">
        <v>67</v>
      </c>
      <c r="F4" s="26" t="s">
        <v>540</v>
      </c>
      <c r="G4" s="20" t="s">
        <v>276</v>
      </c>
      <c r="H4" s="30" t="s">
        <v>277</v>
      </c>
      <c r="I4" s="20" t="s">
        <v>82</v>
      </c>
      <c r="J4" s="22" t="str">
        <f>IF(K4&lt;6,"Moderado (3)",IF(K4&lt;12,"Mayor (4)","Catastrófico (5)"))</f>
        <v>Moderado (3)</v>
      </c>
      <c r="K4" s="23">
        <v>3</v>
      </c>
      <c r="L4" s="24" t="str">
        <f>IFERROR(VLOOKUP(CONCATENATE(I4,J4),[2]Parámetro!$A$56:$B$80,2,FALSE),"-")</f>
        <v>Moderado (6)</v>
      </c>
      <c r="M4" s="20" t="s">
        <v>71</v>
      </c>
      <c r="N4" s="20" t="s">
        <v>264</v>
      </c>
      <c r="O4" s="26" t="s">
        <v>278</v>
      </c>
      <c r="P4" s="26" t="s">
        <v>279</v>
      </c>
      <c r="Q4" s="20" t="s">
        <v>541</v>
      </c>
      <c r="R4" s="26" t="s">
        <v>280</v>
      </c>
      <c r="S4" s="20" t="s">
        <v>281</v>
      </c>
      <c r="T4" s="26" t="s">
        <v>282</v>
      </c>
      <c r="U4" s="129"/>
      <c r="V4" s="129"/>
      <c r="W4" s="20">
        <v>15</v>
      </c>
      <c r="X4" s="20">
        <v>15</v>
      </c>
      <c r="Y4" s="20">
        <v>15</v>
      </c>
      <c r="Z4" s="20">
        <v>15</v>
      </c>
      <c r="AA4" s="20">
        <v>15</v>
      </c>
      <c r="AB4" s="20">
        <v>15</v>
      </c>
      <c r="AC4" s="20">
        <v>10</v>
      </c>
      <c r="AD4" s="20">
        <f t="shared" si="0"/>
        <v>100</v>
      </c>
      <c r="AE4" s="20" t="s">
        <v>79</v>
      </c>
      <c r="AF4" s="20" t="s">
        <v>79</v>
      </c>
      <c r="AG4" s="20" t="str">
        <f>IFERROR(VLOOKUP(CONCATENATE(AE4,AF4),[2]Parámetro!$A$2:$B$10,2,FALSE),"-")</f>
        <v>Fuerte</v>
      </c>
      <c r="AH4" s="20">
        <v>100</v>
      </c>
      <c r="AI4" s="20" t="s">
        <v>79</v>
      </c>
      <c r="AJ4" s="20" t="s">
        <v>80</v>
      </c>
      <c r="AK4" s="20" t="s">
        <v>81</v>
      </c>
      <c r="AL4" s="20">
        <v>2</v>
      </c>
      <c r="AM4" s="20">
        <v>0</v>
      </c>
      <c r="AN4" s="20" t="s">
        <v>151</v>
      </c>
      <c r="AO4" s="20" t="s">
        <v>153</v>
      </c>
      <c r="AP4" s="31" t="str">
        <f>IFERROR(VLOOKUP(CONCATENATE(AN4,AO4),[2]Parámetro!$A$56:$B$80,2,FALSE),"-")</f>
        <v>Moderado (3)</v>
      </c>
      <c r="AQ4" s="20" t="s">
        <v>84</v>
      </c>
      <c r="AR4" s="20" t="s">
        <v>283</v>
      </c>
      <c r="AS4" s="26" t="s">
        <v>284</v>
      </c>
      <c r="AT4" s="28" t="s">
        <v>256</v>
      </c>
      <c r="AU4" s="26" t="s">
        <v>285</v>
      </c>
      <c r="AV4" s="161"/>
      <c r="AW4" s="26" t="s">
        <v>286</v>
      </c>
      <c r="AX4" s="115"/>
      <c r="AY4" s="129"/>
      <c r="AZ4" s="129"/>
    </row>
    <row r="5" spans="1:84" s="106" customFormat="1" ht="282.60000000000002" hidden="1" customHeight="1" x14ac:dyDescent="0.25">
      <c r="A5" s="158"/>
      <c r="B5" s="20" t="s">
        <v>260</v>
      </c>
      <c r="C5" s="20" t="s">
        <v>65</v>
      </c>
      <c r="D5" s="20" t="s">
        <v>66</v>
      </c>
      <c r="E5" s="20" t="s">
        <v>67</v>
      </c>
      <c r="F5" s="26" t="s">
        <v>542</v>
      </c>
      <c r="G5" s="20" t="s">
        <v>287</v>
      </c>
      <c r="H5" s="30" t="s">
        <v>288</v>
      </c>
      <c r="I5" s="20" t="s">
        <v>151</v>
      </c>
      <c r="J5" s="22" t="s">
        <v>152</v>
      </c>
      <c r="K5" s="23"/>
      <c r="L5" s="32" t="s">
        <v>165</v>
      </c>
      <c r="M5" s="20" t="s">
        <v>71</v>
      </c>
      <c r="N5" s="20" t="s">
        <v>264</v>
      </c>
      <c r="O5" s="26" t="s">
        <v>289</v>
      </c>
      <c r="P5" s="26" t="s">
        <v>290</v>
      </c>
      <c r="Q5" s="20" t="s">
        <v>543</v>
      </c>
      <c r="R5" s="26" t="s">
        <v>291</v>
      </c>
      <c r="S5" s="20" t="s">
        <v>292</v>
      </c>
      <c r="T5" s="26" t="s">
        <v>293</v>
      </c>
      <c r="U5" s="129"/>
      <c r="V5" s="129"/>
      <c r="W5" s="20">
        <v>15</v>
      </c>
      <c r="X5" s="20">
        <v>15</v>
      </c>
      <c r="Y5" s="20">
        <v>15</v>
      </c>
      <c r="Z5" s="20">
        <v>15</v>
      </c>
      <c r="AA5" s="20">
        <v>15</v>
      </c>
      <c r="AB5" s="20">
        <v>15</v>
      </c>
      <c r="AC5" s="20">
        <v>10</v>
      </c>
      <c r="AD5" s="20">
        <f t="shared" si="0"/>
        <v>100</v>
      </c>
      <c r="AE5" s="20" t="s">
        <v>79</v>
      </c>
      <c r="AF5" s="20" t="s">
        <v>79</v>
      </c>
      <c r="AG5" s="20" t="str">
        <f>IFERROR(VLOOKUP(CONCATENATE(AE5,AF5),[2]Parámetro!$A$2:$B$10,2,FALSE),"-")</f>
        <v>Fuerte</v>
      </c>
      <c r="AH5" s="20">
        <v>100</v>
      </c>
      <c r="AI5" s="20" t="s">
        <v>79</v>
      </c>
      <c r="AJ5" s="20" t="s">
        <v>80</v>
      </c>
      <c r="AK5" s="20" t="s">
        <v>81</v>
      </c>
      <c r="AL5" s="20">
        <v>2</v>
      </c>
      <c r="AM5" s="20">
        <v>0</v>
      </c>
      <c r="AN5" s="20" t="s">
        <v>151</v>
      </c>
      <c r="AO5" s="20" t="s">
        <v>152</v>
      </c>
      <c r="AP5" s="31" t="str">
        <f>IFERROR(VLOOKUP(CONCATENATE(AN5,AO5),[2]Parámetro!$A$56:$B$80,2,FALSE),"-")</f>
        <v>Alto (5)</v>
      </c>
      <c r="AQ5" s="20" t="s">
        <v>84</v>
      </c>
      <c r="AR5" s="20" t="s">
        <v>294</v>
      </c>
      <c r="AS5" s="26" t="s">
        <v>295</v>
      </c>
      <c r="AT5" s="28" t="s">
        <v>256</v>
      </c>
      <c r="AU5" s="26" t="s">
        <v>296</v>
      </c>
      <c r="AV5" s="161"/>
      <c r="AW5" s="26" t="s">
        <v>297</v>
      </c>
      <c r="AX5" s="115"/>
      <c r="AY5" s="129"/>
      <c r="AZ5" s="129"/>
    </row>
    <row r="6" spans="1:84" s="106" customFormat="1" ht="258.60000000000002" hidden="1" customHeight="1" x14ac:dyDescent="0.25">
      <c r="A6" s="159"/>
      <c r="B6" s="20" t="s">
        <v>260</v>
      </c>
      <c r="C6" s="20" t="s">
        <v>65</v>
      </c>
      <c r="D6" s="26" t="s">
        <v>66</v>
      </c>
      <c r="E6" s="26" t="s">
        <v>67</v>
      </c>
      <c r="F6" s="26" t="s">
        <v>298</v>
      </c>
      <c r="G6" s="20" t="s">
        <v>544</v>
      </c>
      <c r="H6" s="30" t="s">
        <v>288</v>
      </c>
      <c r="I6" s="20" t="s">
        <v>82</v>
      </c>
      <c r="J6" s="22" t="s">
        <v>152</v>
      </c>
      <c r="K6" s="23"/>
      <c r="L6" s="33" t="s">
        <v>174</v>
      </c>
      <c r="M6" s="20" t="s">
        <v>71</v>
      </c>
      <c r="N6" s="20" t="s">
        <v>264</v>
      </c>
      <c r="O6" s="26" t="s">
        <v>289</v>
      </c>
      <c r="P6" s="26" t="s">
        <v>299</v>
      </c>
      <c r="Q6" s="20" t="s">
        <v>300</v>
      </c>
      <c r="R6" s="26" t="s">
        <v>301</v>
      </c>
      <c r="S6" s="20" t="s">
        <v>292</v>
      </c>
      <c r="T6" s="26" t="s">
        <v>293</v>
      </c>
      <c r="U6" s="129"/>
      <c r="V6" s="129"/>
      <c r="W6" s="20">
        <v>15</v>
      </c>
      <c r="X6" s="20">
        <v>15</v>
      </c>
      <c r="Y6" s="20">
        <v>15</v>
      </c>
      <c r="Z6" s="20">
        <v>15</v>
      </c>
      <c r="AA6" s="20">
        <v>15</v>
      </c>
      <c r="AB6" s="20">
        <v>15</v>
      </c>
      <c r="AC6" s="20">
        <v>10</v>
      </c>
      <c r="AD6" s="20">
        <f t="shared" si="0"/>
        <v>100</v>
      </c>
      <c r="AE6" s="20" t="s">
        <v>79</v>
      </c>
      <c r="AF6" s="20" t="s">
        <v>79</v>
      </c>
      <c r="AG6" s="20" t="str">
        <f>IFERROR(VLOOKUP(CONCATENATE(AE6,AF6),[2]Parámetro!$A$2:$B$10,2,FALSE),"-")</f>
        <v>Fuerte</v>
      </c>
      <c r="AH6" s="20">
        <v>100</v>
      </c>
      <c r="AI6" s="20" t="s">
        <v>79</v>
      </c>
      <c r="AJ6" s="20" t="s">
        <v>80</v>
      </c>
      <c r="AK6" s="20" t="s">
        <v>81</v>
      </c>
      <c r="AL6" s="20">
        <v>2</v>
      </c>
      <c r="AM6" s="20">
        <v>0</v>
      </c>
      <c r="AN6" s="20" t="s">
        <v>151</v>
      </c>
      <c r="AO6" s="20" t="s">
        <v>152</v>
      </c>
      <c r="AP6" s="31" t="str">
        <f>IFERROR(VLOOKUP(CONCATENATE(AN6,AO6),[2]Parámetro!$A$56:$B$80,2,FALSE),"-")</f>
        <v>Alto (5)</v>
      </c>
      <c r="AQ6" s="20" t="s">
        <v>84</v>
      </c>
      <c r="AR6" s="20" t="s">
        <v>302</v>
      </c>
      <c r="AS6" s="26" t="s">
        <v>295</v>
      </c>
      <c r="AT6" s="28" t="s">
        <v>256</v>
      </c>
      <c r="AU6" s="26" t="s">
        <v>303</v>
      </c>
      <c r="AV6" s="162"/>
      <c r="AW6" s="29" t="s">
        <v>304</v>
      </c>
      <c r="AX6" s="115"/>
      <c r="AY6" s="129"/>
      <c r="AZ6" s="129"/>
    </row>
    <row r="7" spans="1:84" s="107" customFormat="1" ht="167.45" hidden="1" customHeight="1" x14ac:dyDescent="0.3">
      <c r="A7" s="195" t="s">
        <v>259</v>
      </c>
      <c r="B7" s="194" t="s">
        <v>243</v>
      </c>
      <c r="C7" s="196" t="s">
        <v>65</v>
      </c>
      <c r="D7" s="197" t="s">
        <v>66</v>
      </c>
      <c r="E7" s="170" t="s">
        <v>67</v>
      </c>
      <c r="F7" s="170" t="s">
        <v>244</v>
      </c>
      <c r="G7" s="171" t="s">
        <v>245</v>
      </c>
      <c r="H7" s="194" t="s">
        <v>246</v>
      </c>
      <c r="I7" s="170" t="s">
        <v>82</v>
      </c>
      <c r="J7" s="174" t="str">
        <f>IF(K7&lt;6,"Moderado (3)",IF(K7&lt;12,"Mayor (4)","Catastrófico (5)"))</f>
        <v>Mayor (4)</v>
      </c>
      <c r="K7" s="190">
        <v>7</v>
      </c>
      <c r="L7" s="195" t="str">
        <f>VLOOKUP(CONCATENATE(I7,J7),[3]Parámetros!$A$56:$B$80,2,FALSE)</f>
        <v>Alto (8)</v>
      </c>
      <c r="M7" s="196" t="s">
        <v>203</v>
      </c>
      <c r="N7" s="196" t="s">
        <v>545</v>
      </c>
      <c r="O7" s="196" t="s">
        <v>247</v>
      </c>
      <c r="P7" s="199" t="s">
        <v>248</v>
      </c>
      <c r="Q7" s="168" t="s">
        <v>249</v>
      </c>
      <c r="R7" s="171" t="s">
        <v>250</v>
      </c>
      <c r="S7" s="194" t="s">
        <v>251</v>
      </c>
      <c r="T7" s="194" t="s">
        <v>252</v>
      </c>
      <c r="U7" s="133"/>
      <c r="V7" s="133"/>
      <c r="W7" s="151">
        <v>15</v>
      </c>
      <c r="X7" s="151">
        <v>15</v>
      </c>
      <c r="Y7" s="151">
        <v>15</v>
      </c>
      <c r="Z7" s="151">
        <v>10</v>
      </c>
      <c r="AA7" s="151">
        <v>15</v>
      </c>
      <c r="AB7" s="151">
        <v>15</v>
      </c>
      <c r="AC7" s="151">
        <v>10</v>
      </c>
      <c r="AD7" s="151">
        <f t="shared" ref="AD7" si="1">SUM(W7:AC7)</f>
        <v>95</v>
      </c>
      <c r="AE7" s="151" t="s">
        <v>130</v>
      </c>
      <c r="AF7" s="151" t="s">
        <v>79</v>
      </c>
      <c r="AG7" s="151" t="str">
        <f>VLOOKUP(CONCATENATE(AE7,AF7),[3]Parámetros!$A$2:$B$10,2,FALSE)</f>
        <v>Moderado</v>
      </c>
      <c r="AH7" s="151">
        <v>50</v>
      </c>
      <c r="AI7" s="151" t="s">
        <v>130</v>
      </c>
      <c r="AJ7" s="151" t="s">
        <v>81</v>
      </c>
      <c r="AK7" s="151" t="s">
        <v>253</v>
      </c>
      <c r="AL7" s="151">
        <v>0</v>
      </c>
      <c r="AM7" s="151">
        <v>0</v>
      </c>
      <c r="AN7" s="200" t="s">
        <v>82</v>
      </c>
      <c r="AO7" s="200" t="s">
        <v>83</v>
      </c>
      <c r="AP7" s="201" t="str">
        <f>VLOOKUP(CONCATENATE(AN7,AO7),[3]Parámetros!$A$56:$B$80,2,FALSE)</f>
        <v>Alto (8)</v>
      </c>
      <c r="AQ7" s="196" t="s">
        <v>84</v>
      </c>
      <c r="AR7" s="152" t="s">
        <v>254</v>
      </c>
      <c r="AS7" s="168" t="s">
        <v>255</v>
      </c>
      <c r="AT7" s="169" t="s">
        <v>256</v>
      </c>
      <c r="AU7" s="170" t="s">
        <v>257</v>
      </c>
      <c r="AV7" s="171" t="s">
        <v>546</v>
      </c>
      <c r="AW7" s="151" t="s">
        <v>258</v>
      </c>
      <c r="AX7" s="116"/>
      <c r="AY7" s="130"/>
      <c r="AZ7" s="130"/>
    </row>
    <row r="8" spans="1:84" s="107" customFormat="1" ht="11.25" hidden="1" customHeight="1" x14ac:dyDescent="0.3">
      <c r="A8" s="195"/>
      <c r="B8" s="194"/>
      <c r="C8" s="196"/>
      <c r="D8" s="197"/>
      <c r="E8" s="170"/>
      <c r="F8" s="170"/>
      <c r="G8" s="171"/>
      <c r="H8" s="194"/>
      <c r="I8" s="170"/>
      <c r="J8" s="174"/>
      <c r="K8" s="190"/>
      <c r="L8" s="195"/>
      <c r="M8" s="196"/>
      <c r="N8" s="196"/>
      <c r="O8" s="196"/>
      <c r="P8" s="199"/>
      <c r="Q8" s="168"/>
      <c r="R8" s="171"/>
      <c r="S8" s="194"/>
      <c r="T8" s="194"/>
      <c r="U8" s="133"/>
      <c r="V8" s="133"/>
      <c r="W8" s="151"/>
      <c r="X8" s="151"/>
      <c r="Y8" s="151"/>
      <c r="Z8" s="151"/>
      <c r="AA8" s="151"/>
      <c r="AB8" s="151"/>
      <c r="AC8" s="151"/>
      <c r="AD8" s="151"/>
      <c r="AE8" s="151"/>
      <c r="AF8" s="151"/>
      <c r="AG8" s="151"/>
      <c r="AH8" s="151"/>
      <c r="AI8" s="151"/>
      <c r="AJ8" s="151"/>
      <c r="AK8" s="151"/>
      <c r="AL8" s="151"/>
      <c r="AM8" s="151"/>
      <c r="AN8" s="200"/>
      <c r="AO8" s="200"/>
      <c r="AP8" s="201"/>
      <c r="AQ8" s="196"/>
      <c r="AR8" s="153"/>
      <c r="AS8" s="168"/>
      <c r="AT8" s="169"/>
      <c r="AU8" s="170"/>
      <c r="AV8" s="171"/>
      <c r="AW8" s="151"/>
      <c r="AX8" s="116"/>
      <c r="AY8" s="130"/>
      <c r="AZ8" s="130"/>
    </row>
    <row r="9" spans="1:84" s="107" customFormat="1" ht="294.95" customHeight="1" x14ac:dyDescent="0.3">
      <c r="A9" s="165" t="s">
        <v>577</v>
      </c>
      <c r="B9" s="166" t="s">
        <v>243</v>
      </c>
      <c r="C9" s="166" t="s">
        <v>65</v>
      </c>
      <c r="D9" s="167" t="s">
        <v>66</v>
      </c>
      <c r="E9" s="166" t="s">
        <v>67</v>
      </c>
      <c r="F9" s="39" t="s">
        <v>307</v>
      </c>
      <c r="G9" s="40" t="s">
        <v>308</v>
      </c>
      <c r="H9" s="41" t="s">
        <v>309</v>
      </c>
      <c r="I9" s="37" t="s">
        <v>90</v>
      </c>
      <c r="J9" s="42" t="s">
        <v>153</v>
      </c>
      <c r="K9" s="43">
        <v>5</v>
      </c>
      <c r="L9" s="44" t="s">
        <v>188</v>
      </c>
      <c r="M9" s="41" t="s">
        <v>71</v>
      </c>
      <c r="N9" s="41" t="s">
        <v>595</v>
      </c>
      <c r="O9" s="40" t="s">
        <v>578</v>
      </c>
      <c r="P9" s="41" t="s">
        <v>310</v>
      </c>
      <c r="Q9" s="39" t="s">
        <v>311</v>
      </c>
      <c r="R9" s="39" t="s">
        <v>581</v>
      </c>
      <c r="S9" s="45" t="s">
        <v>312</v>
      </c>
      <c r="T9" s="39" t="s">
        <v>313</v>
      </c>
      <c r="U9" s="134" t="s">
        <v>586</v>
      </c>
      <c r="V9" s="134" t="s">
        <v>598</v>
      </c>
      <c r="W9" s="41">
        <v>15</v>
      </c>
      <c r="X9" s="41">
        <v>15</v>
      </c>
      <c r="Y9" s="41">
        <v>15</v>
      </c>
      <c r="Z9" s="40">
        <v>15</v>
      </c>
      <c r="AA9" s="41">
        <v>15</v>
      </c>
      <c r="AB9" s="41">
        <v>15</v>
      </c>
      <c r="AC9" s="41">
        <v>10</v>
      </c>
      <c r="AD9" s="41">
        <v>100</v>
      </c>
      <c r="AE9" s="40" t="s">
        <v>79</v>
      </c>
      <c r="AF9" s="41" t="s">
        <v>79</v>
      </c>
      <c r="AG9" s="41" t="s">
        <v>79</v>
      </c>
      <c r="AH9" s="40">
        <v>100</v>
      </c>
      <c r="AI9" s="40" t="s">
        <v>79</v>
      </c>
      <c r="AJ9" s="46" t="s">
        <v>80</v>
      </c>
      <c r="AK9" s="41" t="s">
        <v>202</v>
      </c>
      <c r="AL9" s="41">
        <v>2</v>
      </c>
      <c r="AM9" s="41">
        <v>0</v>
      </c>
      <c r="AN9" s="46" t="s">
        <v>82</v>
      </c>
      <c r="AO9" s="46" t="s">
        <v>153</v>
      </c>
      <c r="AP9" s="47" t="s">
        <v>170</v>
      </c>
      <c r="AQ9" s="41" t="s">
        <v>84</v>
      </c>
      <c r="AR9" s="124" t="s">
        <v>582</v>
      </c>
      <c r="AS9" s="40" t="s">
        <v>314</v>
      </c>
      <c r="AT9" s="48">
        <v>45641</v>
      </c>
      <c r="AU9" s="49" t="s">
        <v>315</v>
      </c>
      <c r="AV9" s="163" t="s">
        <v>316</v>
      </c>
      <c r="AW9" s="125" t="s">
        <v>583</v>
      </c>
      <c r="AX9" s="117" t="s">
        <v>576</v>
      </c>
      <c r="AY9" s="136" t="s">
        <v>597</v>
      </c>
      <c r="AZ9" s="131" t="s">
        <v>2</v>
      </c>
      <c r="BA9" s="50"/>
      <c r="BB9" s="50"/>
      <c r="BC9" s="50"/>
    </row>
    <row r="10" spans="1:84" s="107" customFormat="1" ht="296.45" customHeight="1" x14ac:dyDescent="0.3">
      <c r="A10" s="165"/>
      <c r="B10" s="166"/>
      <c r="C10" s="166"/>
      <c r="D10" s="167"/>
      <c r="E10" s="166"/>
      <c r="F10" s="40" t="s">
        <v>317</v>
      </c>
      <c r="G10" s="40" t="s">
        <v>318</v>
      </c>
      <c r="H10" s="37" t="s">
        <v>319</v>
      </c>
      <c r="I10" s="38" t="s">
        <v>320</v>
      </c>
      <c r="J10" s="42" t="s">
        <v>153</v>
      </c>
      <c r="K10" s="43">
        <v>3</v>
      </c>
      <c r="L10" s="24" t="s">
        <v>321</v>
      </c>
      <c r="M10" s="38" t="s">
        <v>99</v>
      </c>
      <c r="N10" s="41" t="s">
        <v>571</v>
      </c>
      <c r="O10" s="49" t="s">
        <v>587</v>
      </c>
      <c r="P10" s="41" t="s">
        <v>310</v>
      </c>
      <c r="Q10" s="49" t="s">
        <v>572</v>
      </c>
      <c r="R10" s="41" t="s">
        <v>579</v>
      </c>
      <c r="S10" s="37" t="s">
        <v>322</v>
      </c>
      <c r="T10" s="41" t="s">
        <v>573</v>
      </c>
      <c r="U10" s="135" t="s">
        <v>589</v>
      </c>
      <c r="V10" s="135" t="s">
        <v>588</v>
      </c>
      <c r="W10" s="38">
        <v>15</v>
      </c>
      <c r="X10" s="38">
        <v>15</v>
      </c>
      <c r="Y10" s="38">
        <v>15</v>
      </c>
      <c r="Z10" s="38">
        <v>15</v>
      </c>
      <c r="AA10" s="38">
        <v>15</v>
      </c>
      <c r="AB10" s="38">
        <v>15</v>
      </c>
      <c r="AC10" s="38">
        <v>5</v>
      </c>
      <c r="AD10" s="38">
        <v>95</v>
      </c>
      <c r="AE10" s="38" t="s">
        <v>323</v>
      </c>
      <c r="AF10" s="38" t="s">
        <v>323</v>
      </c>
      <c r="AG10" s="38" t="s">
        <v>323</v>
      </c>
      <c r="AH10" s="38">
        <v>50</v>
      </c>
      <c r="AI10" s="38" t="s">
        <v>323</v>
      </c>
      <c r="AJ10" s="38" t="s">
        <v>324</v>
      </c>
      <c r="AK10" s="38" t="s">
        <v>325</v>
      </c>
      <c r="AL10" s="38">
        <v>1</v>
      </c>
      <c r="AM10" s="38">
        <v>0</v>
      </c>
      <c r="AN10" s="46" t="s">
        <v>151</v>
      </c>
      <c r="AO10" s="46" t="s">
        <v>153</v>
      </c>
      <c r="AP10" s="47" t="s">
        <v>153</v>
      </c>
      <c r="AQ10" s="37" t="s">
        <v>84</v>
      </c>
      <c r="AR10" s="40" t="s">
        <v>590</v>
      </c>
      <c r="AS10" s="37" t="s">
        <v>326</v>
      </c>
      <c r="AT10" s="48">
        <v>45641</v>
      </c>
      <c r="AU10" s="37" t="s">
        <v>327</v>
      </c>
      <c r="AV10" s="164"/>
      <c r="AW10" s="40" t="s">
        <v>574</v>
      </c>
      <c r="AX10" s="117" t="s">
        <v>576</v>
      </c>
      <c r="AY10" s="136" t="s">
        <v>596</v>
      </c>
      <c r="AZ10" s="131" t="s">
        <v>2</v>
      </c>
      <c r="BA10" s="51"/>
      <c r="BB10" s="51"/>
      <c r="BC10" s="51"/>
    </row>
    <row r="11" spans="1:84" ht="277.5" hidden="1" customHeight="1" x14ac:dyDescent="0.3">
      <c r="A11" s="52" t="s">
        <v>345</v>
      </c>
      <c r="B11" s="37" t="s">
        <v>243</v>
      </c>
      <c r="C11" s="37" t="s">
        <v>65</v>
      </c>
      <c r="D11" s="38" t="s">
        <v>66</v>
      </c>
      <c r="E11" s="37" t="s">
        <v>67</v>
      </c>
      <c r="F11" s="39" t="s">
        <v>328</v>
      </c>
      <c r="G11" s="39" t="s">
        <v>329</v>
      </c>
      <c r="H11" s="41" t="s">
        <v>330</v>
      </c>
      <c r="I11" s="37" t="s">
        <v>82</v>
      </c>
      <c r="J11" s="42" t="e">
        <f>IF(K11&lt;6,"Moderado (3)",IF(K11&lt;12,"Mayor (4)","Catastrófico (5)"))</f>
        <v>#VALUE!</v>
      </c>
      <c r="K11" s="53" t="e">
        <f>COUNTIF('[4]Criterios impacto'!H12:H30,"SI")</f>
        <v>#VALUE!</v>
      </c>
      <c r="L11" s="44" t="s">
        <v>172</v>
      </c>
      <c r="M11" s="21" t="s">
        <v>203</v>
      </c>
      <c r="N11" s="21" t="s">
        <v>331</v>
      </c>
      <c r="O11" s="21" t="s">
        <v>332</v>
      </c>
      <c r="P11" s="21" t="s">
        <v>333</v>
      </c>
      <c r="Q11" s="25" t="s">
        <v>334</v>
      </c>
      <c r="R11" s="21" t="s">
        <v>335</v>
      </c>
      <c r="S11" s="25" t="s">
        <v>336</v>
      </c>
      <c r="T11" s="25" t="s">
        <v>337</v>
      </c>
      <c r="U11" s="25"/>
      <c r="V11" s="25"/>
      <c r="W11" s="54">
        <v>15</v>
      </c>
      <c r="X11" s="54">
        <v>15</v>
      </c>
      <c r="Y11" s="54">
        <v>15</v>
      </c>
      <c r="Z11" s="54">
        <v>10</v>
      </c>
      <c r="AA11" s="54">
        <v>15</v>
      </c>
      <c r="AB11" s="54">
        <v>15</v>
      </c>
      <c r="AC11" s="54">
        <v>10</v>
      </c>
      <c r="AD11" s="30">
        <f t="shared" ref="AD11" si="2">SUM(W11:AC11)</f>
        <v>95</v>
      </c>
      <c r="AE11" s="54" t="s">
        <v>130</v>
      </c>
      <c r="AF11" s="54" t="s">
        <v>79</v>
      </c>
      <c r="AG11" s="54" t="s">
        <v>130</v>
      </c>
      <c r="AH11" s="54">
        <v>50</v>
      </c>
      <c r="AI11" s="54" t="s">
        <v>130</v>
      </c>
      <c r="AJ11" s="54" t="s">
        <v>80</v>
      </c>
      <c r="AK11" s="54" t="s">
        <v>338</v>
      </c>
      <c r="AL11" s="54">
        <v>1</v>
      </c>
      <c r="AM11" s="54">
        <v>0</v>
      </c>
      <c r="AN11" s="55" t="s">
        <v>339</v>
      </c>
      <c r="AO11" s="55" t="s">
        <v>340</v>
      </c>
      <c r="AP11" s="56" t="s">
        <v>341</v>
      </c>
      <c r="AQ11" s="20" t="s">
        <v>84</v>
      </c>
      <c r="AR11" s="20" t="s">
        <v>342</v>
      </c>
      <c r="AS11" s="20" t="s">
        <v>343</v>
      </c>
      <c r="AT11" s="20" t="s">
        <v>225</v>
      </c>
      <c r="AU11" s="20" t="s">
        <v>547</v>
      </c>
      <c r="AV11" s="25" t="s">
        <v>344</v>
      </c>
      <c r="AW11" s="57" t="s">
        <v>561</v>
      </c>
    </row>
    <row r="12" spans="1:84" s="74" customFormat="1" ht="409.6" hidden="1" customHeight="1" x14ac:dyDescent="0.25">
      <c r="A12" s="58" t="s">
        <v>362</v>
      </c>
      <c r="B12" s="30" t="s">
        <v>64</v>
      </c>
      <c r="C12" s="30" t="s">
        <v>65</v>
      </c>
      <c r="D12" s="59" t="s">
        <v>66</v>
      </c>
      <c r="E12" s="60" t="s">
        <v>67</v>
      </c>
      <c r="F12" s="61" t="s">
        <v>346</v>
      </c>
      <c r="G12" s="62" t="s">
        <v>548</v>
      </c>
      <c r="H12" s="61" t="s">
        <v>347</v>
      </c>
      <c r="I12" s="63" t="s">
        <v>151</v>
      </c>
      <c r="J12" s="22" t="e">
        <f>IF(K12&lt;6,"Moderado (3)",IF(K12&lt;12,"Mayor (4)","Catastrófico (5)"))</f>
        <v>#VALUE!</v>
      </c>
      <c r="K12" s="53" t="e">
        <f>COUNTIF('[5]Criterios impacto 1'!H13:H31,"SI")</f>
        <v>#VALUE!</v>
      </c>
      <c r="L12" s="58" t="s">
        <v>348</v>
      </c>
      <c r="M12" s="61" t="s">
        <v>71</v>
      </c>
      <c r="N12" s="61" t="s">
        <v>349</v>
      </c>
      <c r="O12" s="61" t="s">
        <v>350</v>
      </c>
      <c r="P12" s="61" t="s">
        <v>351</v>
      </c>
      <c r="Q12" s="61" t="s">
        <v>352</v>
      </c>
      <c r="R12" s="61" t="s">
        <v>549</v>
      </c>
      <c r="S12" s="61" t="s">
        <v>353</v>
      </c>
      <c r="T12" s="61" t="s">
        <v>354</v>
      </c>
      <c r="U12" s="61"/>
      <c r="V12" s="61"/>
      <c r="W12" s="30">
        <v>15</v>
      </c>
      <c r="X12" s="30">
        <v>15</v>
      </c>
      <c r="Y12" s="30">
        <v>15</v>
      </c>
      <c r="Z12" s="30">
        <v>15</v>
      </c>
      <c r="AA12" s="30">
        <v>15</v>
      </c>
      <c r="AB12" s="30">
        <v>15</v>
      </c>
      <c r="AC12" s="30">
        <v>10</v>
      </c>
      <c r="AD12" s="30">
        <f>SUM(W12:AC12)</f>
        <v>100</v>
      </c>
      <c r="AE12" s="30" t="s">
        <v>79</v>
      </c>
      <c r="AF12" s="30" t="s">
        <v>79</v>
      </c>
      <c r="AG12" s="30" t="str">
        <f>VLOOKUP(CONCATENATE(AE12,AF12),[5]Parámetros!$A$2:$B$10,2,0)</f>
        <v>Fuerte</v>
      </c>
      <c r="AH12" s="30">
        <v>100</v>
      </c>
      <c r="AI12" s="30" t="s">
        <v>130</v>
      </c>
      <c r="AJ12" s="30" t="s">
        <v>80</v>
      </c>
      <c r="AK12" s="30" t="s">
        <v>81</v>
      </c>
      <c r="AL12" s="30">
        <v>1</v>
      </c>
      <c r="AM12" s="30">
        <f>VLOOKUP(CONCATENATE(AI12,AJ12,AK12),[5]Parámetros!$A$27:$B$38,2,0)</f>
        <v>0</v>
      </c>
      <c r="AN12" s="64" t="s">
        <v>151</v>
      </c>
      <c r="AO12" s="64" t="s">
        <v>348</v>
      </c>
      <c r="AP12" s="65" t="s">
        <v>355</v>
      </c>
      <c r="AQ12" s="30" t="s">
        <v>84</v>
      </c>
      <c r="AR12" s="66" t="s">
        <v>356</v>
      </c>
      <c r="AS12" s="67" t="s">
        <v>357</v>
      </c>
      <c r="AT12" s="30" t="s">
        <v>358</v>
      </c>
      <c r="AU12" s="68" t="s">
        <v>359</v>
      </c>
      <c r="AV12" s="60" t="s">
        <v>360</v>
      </c>
      <c r="AW12" s="26" t="s">
        <v>361</v>
      </c>
      <c r="AX12" s="11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row>
    <row r="13" spans="1:84" s="74" customFormat="1" ht="163.5" hidden="1" customHeight="1" x14ac:dyDescent="0.25">
      <c r="A13" s="156" t="s">
        <v>423</v>
      </c>
      <c r="B13" s="175" t="s">
        <v>243</v>
      </c>
      <c r="C13" s="176" t="s">
        <v>65</v>
      </c>
      <c r="D13" s="178" t="s">
        <v>66</v>
      </c>
      <c r="E13" s="137" t="s">
        <v>67</v>
      </c>
      <c r="F13" s="69" t="s">
        <v>363</v>
      </c>
      <c r="G13" s="137" t="s">
        <v>364</v>
      </c>
      <c r="H13" s="137" t="s">
        <v>365</v>
      </c>
      <c r="I13" s="137" t="s">
        <v>151</v>
      </c>
      <c r="J13" s="186" t="s">
        <v>83</v>
      </c>
      <c r="K13" s="184">
        <v>8</v>
      </c>
      <c r="L13" s="156" t="s">
        <v>163</v>
      </c>
      <c r="M13" s="61" t="s">
        <v>71</v>
      </c>
      <c r="N13" s="139" t="s">
        <v>366</v>
      </c>
      <c r="O13" s="61" t="s">
        <v>367</v>
      </c>
      <c r="P13" s="61" t="s">
        <v>368</v>
      </c>
      <c r="Q13" s="61" t="s">
        <v>369</v>
      </c>
      <c r="R13" s="61" t="s">
        <v>370</v>
      </c>
      <c r="S13" s="61" t="s">
        <v>371</v>
      </c>
      <c r="T13" s="61" t="s">
        <v>550</v>
      </c>
      <c r="U13" s="61"/>
      <c r="V13" s="61"/>
      <c r="W13" s="71">
        <v>15</v>
      </c>
      <c r="X13" s="71">
        <v>15</v>
      </c>
      <c r="Y13" s="71">
        <v>15</v>
      </c>
      <c r="Z13" s="71">
        <v>15</v>
      </c>
      <c r="AA13" s="71">
        <v>15</v>
      </c>
      <c r="AB13" s="71">
        <v>15</v>
      </c>
      <c r="AC13" s="71">
        <v>10</v>
      </c>
      <c r="AD13" s="30">
        <f t="shared" ref="AD13:AD18" si="3">SUM(W13:AC13)</f>
        <v>100</v>
      </c>
      <c r="AE13" s="30" t="str">
        <f t="shared" ref="AE13:AE14" si="4">_xlfn.IFS(AD13&lt;=85,"Débil",AD13&gt;=96,"Fuerte",AD13&gt;=86,"Moderado")</f>
        <v>Fuerte</v>
      </c>
      <c r="AF13" s="30" t="s">
        <v>79</v>
      </c>
      <c r="AG13" s="30" t="str">
        <f>VLOOKUP(CONCATENATE(AE13,AF13),[6]Parámetros!$A$2:$B$10,2,FALSE)</f>
        <v>Fuerte</v>
      </c>
      <c r="AH13" s="30">
        <f t="shared" ref="AH13:AH14" si="5">_xlfn.IFS(AG13="Fuerte",100,AG13="Moderado",50,AG13="Débil",0)</f>
        <v>100</v>
      </c>
      <c r="AI13" s="141" t="str">
        <f>_xlfn.IFS(AVERAGE(AH13:AH14)=100,"Fuerte",AVERAGE(AH13)&lt;50,"Débil",AVERAGE(AH13)&gt;=50,"Moderado")</f>
        <v>Fuerte</v>
      </c>
      <c r="AJ13" s="30" t="s">
        <v>80</v>
      </c>
      <c r="AK13" s="72" t="s">
        <v>81</v>
      </c>
      <c r="AL13" s="30">
        <f>VLOOKUP(CONCATENATE(AI13,AJ13,AK13),[6]Parámetros!$A$13:$B$24,2,FALSE)</f>
        <v>2</v>
      </c>
      <c r="AM13" s="30">
        <f>VLOOKUP(CONCATENATE(AI13,AJ13,AK13),[6]Parámetros!$A$27:$B$38,2,FALSE)</f>
        <v>0</v>
      </c>
      <c r="AN13" s="143" t="s">
        <v>151</v>
      </c>
      <c r="AO13" s="143" t="s">
        <v>83</v>
      </c>
      <c r="AP13" s="145" t="str">
        <f>VLOOKUP(CONCATENATE(AN13,AO13),[6]Parámetros!$A$56:$B$80,2,FALSE)</f>
        <v>Alto (4)</v>
      </c>
      <c r="AQ13" s="141" t="s">
        <v>84</v>
      </c>
      <c r="AR13" s="73" t="s">
        <v>562</v>
      </c>
      <c r="AS13" s="202" t="s">
        <v>372</v>
      </c>
      <c r="AT13" s="69" t="s">
        <v>373</v>
      </c>
      <c r="AU13" s="69" t="s">
        <v>374</v>
      </c>
      <c r="AV13" s="139" t="s">
        <v>375</v>
      </c>
      <c r="AW13" s="141" t="s">
        <v>376</v>
      </c>
      <c r="AX13" s="119"/>
    </row>
    <row r="14" spans="1:84" s="77" customFormat="1" ht="189" hidden="1" customHeight="1" x14ac:dyDescent="0.3">
      <c r="A14" s="156"/>
      <c r="B14" s="175"/>
      <c r="C14" s="177"/>
      <c r="D14" s="179"/>
      <c r="E14" s="138"/>
      <c r="F14" s="25" t="s">
        <v>377</v>
      </c>
      <c r="G14" s="138"/>
      <c r="H14" s="138"/>
      <c r="I14" s="138"/>
      <c r="J14" s="187"/>
      <c r="K14" s="185"/>
      <c r="L14" s="156"/>
      <c r="M14" s="61" t="s">
        <v>71</v>
      </c>
      <c r="N14" s="140"/>
      <c r="O14" s="61" t="s">
        <v>378</v>
      </c>
      <c r="P14" s="61" t="s">
        <v>379</v>
      </c>
      <c r="Q14" s="61" t="s">
        <v>380</v>
      </c>
      <c r="R14" s="61" t="s">
        <v>381</v>
      </c>
      <c r="S14" s="61" t="s">
        <v>382</v>
      </c>
      <c r="T14" s="61" t="s">
        <v>383</v>
      </c>
      <c r="U14" s="61"/>
      <c r="V14" s="61"/>
      <c r="W14" s="71">
        <v>15</v>
      </c>
      <c r="X14" s="71">
        <v>15</v>
      </c>
      <c r="Y14" s="71">
        <v>15</v>
      </c>
      <c r="Z14" s="71">
        <v>15</v>
      </c>
      <c r="AA14" s="71">
        <v>15</v>
      </c>
      <c r="AB14" s="71">
        <v>15</v>
      </c>
      <c r="AC14" s="71">
        <v>10</v>
      </c>
      <c r="AD14" s="30">
        <f t="shared" si="3"/>
        <v>100</v>
      </c>
      <c r="AE14" s="30" t="str">
        <f t="shared" si="4"/>
        <v>Fuerte</v>
      </c>
      <c r="AF14" s="30" t="s">
        <v>79</v>
      </c>
      <c r="AG14" s="30" t="str">
        <f>VLOOKUP(CONCATENATE(AE14,AF14),[6]Parámetros!$A$2:$B$10,2,FALSE)</f>
        <v>Fuerte</v>
      </c>
      <c r="AH14" s="30">
        <f t="shared" si="5"/>
        <v>100</v>
      </c>
      <c r="AI14" s="142"/>
      <c r="AJ14" s="30" t="s">
        <v>80</v>
      </c>
      <c r="AK14" s="30" t="s">
        <v>81</v>
      </c>
      <c r="AL14" s="30">
        <f>VLOOKUP(CONCATENATE(AI13,AJ14,AK14),[6]Parámetros!$A$13:$B$24,2,FALSE)</f>
        <v>2</v>
      </c>
      <c r="AM14" s="30">
        <f>VLOOKUP(CONCATENATE(AI13,AJ14,AK14),[6]Parámetros!$A$27:$B$38,2,FALSE)</f>
        <v>0</v>
      </c>
      <c r="AN14" s="144"/>
      <c r="AO14" s="144"/>
      <c r="AP14" s="146"/>
      <c r="AQ14" s="142"/>
      <c r="AR14" s="73" t="s">
        <v>384</v>
      </c>
      <c r="AS14" s="203"/>
      <c r="AT14" s="69" t="s">
        <v>385</v>
      </c>
      <c r="AU14" s="69" t="s">
        <v>386</v>
      </c>
      <c r="AV14" s="155"/>
      <c r="AW14" s="154"/>
      <c r="AX14" s="120"/>
    </row>
    <row r="15" spans="1:84" ht="148.69999999999999" hidden="1" customHeight="1" x14ac:dyDescent="0.3">
      <c r="A15" s="156"/>
      <c r="B15" s="147" t="s">
        <v>387</v>
      </c>
      <c r="C15" s="142" t="s">
        <v>65</v>
      </c>
      <c r="D15" s="183" t="s">
        <v>66</v>
      </c>
      <c r="E15" s="140" t="s">
        <v>67</v>
      </c>
      <c r="F15" s="76" t="s">
        <v>388</v>
      </c>
      <c r="G15" s="140" t="s">
        <v>389</v>
      </c>
      <c r="H15" s="142" t="s">
        <v>390</v>
      </c>
      <c r="I15" s="149" t="s">
        <v>151</v>
      </c>
      <c r="J15" s="186" t="s">
        <v>83</v>
      </c>
      <c r="K15" s="184">
        <v>8</v>
      </c>
      <c r="L15" s="156" t="s">
        <v>163</v>
      </c>
      <c r="M15" s="72" t="s">
        <v>71</v>
      </c>
      <c r="N15" s="147" t="s">
        <v>366</v>
      </c>
      <c r="O15" s="61" t="s">
        <v>391</v>
      </c>
      <c r="P15" s="61" t="s">
        <v>392</v>
      </c>
      <c r="Q15" s="61" t="s">
        <v>393</v>
      </c>
      <c r="R15" s="61" t="s">
        <v>394</v>
      </c>
      <c r="S15" s="61" t="s">
        <v>395</v>
      </c>
      <c r="T15" s="61" t="s">
        <v>396</v>
      </c>
      <c r="U15" s="61"/>
      <c r="V15" s="61"/>
      <c r="W15" s="30">
        <v>15</v>
      </c>
      <c r="X15" s="30">
        <v>15</v>
      </c>
      <c r="Y15" s="30">
        <v>15</v>
      </c>
      <c r="Z15" s="30">
        <v>15</v>
      </c>
      <c r="AA15" s="30">
        <v>15</v>
      </c>
      <c r="AB15" s="30">
        <v>15</v>
      </c>
      <c r="AC15" s="30">
        <v>10</v>
      </c>
      <c r="AD15" s="30">
        <f t="shared" si="3"/>
        <v>100</v>
      </c>
      <c r="AE15" s="30" t="s">
        <v>79</v>
      </c>
      <c r="AF15" s="30" t="s">
        <v>79</v>
      </c>
      <c r="AG15" s="30" t="str">
        <f>VLOOKUP(CONCATENATE(AE15,AF15),[7]Parámetros!$A$2:$B$10,2,FALSE)</f>
        <v>Fuerte</v>
      </c>
      <c r="AH15" s="30">
        <v>100</v>
      </c>
      <c r="AI15" s="147" t="s">
        <v>79</v>
      </c>
      <c r="AJ15" s="72" t="s">
        <v>80</v>
      </c>
      <c r="AK15" s="30" t="s">
        <v>81</v>
      </c>
      <c r="AL15" s="30">
        <f>VLOOKUP(CONCATENATE(AI15,AJ15,AK15),[7]Parámetros!$A$13:$B$24,2,FALSE)</f>
        <v>2</v>
      </c>
      <c r="AM15" s="30">
        <f>VLOOKUP(CONCATENATE(AI15,AJ15,AK15),[7]Parámetros!$A$27:$B$38,2,FALSE)</f>
        <v>0</v>
      </c>
      <c r="AN15" s="189" t="s">
        <v>151</v>
      </c>
      <c r="AO15" s="143" t="s">
        <v>83</v>
      </c>
      <c r="AP15" s="145" t="str">
        <f>VLOOKUP(CONCATENATE(AN15,AO15),[6]Parámetros!$A$56:$B$80,2,FALSE)</f>
        <v>Alto (4)</v>
      </c>
      <c r="AQ15" s="147" t="s">
        <v>84</v>
      </c>
      <c r="AR15" s="206" t="s">
        <v>397</v>
      </c>
      <c r="AS15" s="149" t="s">
        <v>398</v>
      </c>
      <c r="AT15" s="148" t="s">
        <v>399</v>
      </c>
      <c r="AU15" s="149" t="s">
        <v>400</v>
      </c>
      <c r="AV15" s="139" t="s">
        <v>375</v>
      </c>
      <c r="AW15" s="141" t="s">
        <v>376</v>
      </c>
    </row>
    <row r="16" spans="1:84" ht="145.5" hidden="1" customHeight="1" x14ac:dyDescent="0.3">
      <c r="A16" s="156"/>
      <c r="B16" s="147"/>
      <c r="C16" s="147"/>
      <c r="D16" s="198"/>
      <c r="E16" s="149"/>
      <c r="F16" s="61" t="s">
        <v>401</v>
      </c>
      <c r="G16" s="149"/>
      <c r="H16" s="147"/>
      <c r="I16" s="149"/>
      <c r="J16" s="187"/>
      <c r="K16" s="185"/>
      <c r="L16" s="156"/>
      <c r="M16" s="30" t="s">
        <v>71</v>
      </c>
      <c r="N16" s="147"/>
      <c r="O16" s="61" t="s">
        <v>402</v>
      </c>
      <c r="P16" s="61" t="s">
        <v>403</v>
      </c>
      <c r="Q16" s="30" t="s">
        <v>404</v>
      </c>
      <c r="R16" s="61" t="s">
        <v>405</v>
      </c>
      <c r="S16" s="61" t="s">
        <v>406</v>
      </c>
      <c r="T16" s="61" t="s">
        <v>407</v>
      </c>
      <c r="U16" s="61"/>
      <c r="V16" s="61"/>
      <c r="W16" s="30">
        <v>15</v>
      </c>
      <c r="X16" s="30">
        <v>15</v>
      </c>
      <c r="Y16" s="30">
        <v>15</v>
      </c>
      <c r="Z16" s="30">
        <v>15</v>
      </c>
      <c r="AA16" s="30">
        <v>15</v>
      </c>
      <c r="AB16" s="30">
        <v>15</v>
      </c>
      <c r="AC16" s="30">
        <v>10</v>
      </c>
      <c r="AD16" s="30">
        <f t="shared" si="3"/>
        <v>100</v>
      </c>
      <c r="AE16" s="30" t="s">
        <v>79</v>
      </c>
      <c r="AF16" s="30" t="s">
        <v>79</v>
      </c>
      <c r="AG16" s="30" t="str">
        <f>VLOOKUP(CONCATENATE(AE16,AF16),[7]Parámetros!$A$2:$B$10,2,FALSE)</f>
        <v>Fuerte</v>
      </c>
      <c r="AH16" s="30">
        <v>100</v>
      </c>
      <c r="AI16" s="147"/>
      <c r="AJ16" s="30" t="s">
        <v>80</v>
      </c>
      <c r="AK16" s="30" t="s">
        <v>81</v>
      </c>
      <c r="AL16" s="30">
        <f>VLOOKUP(CONCATENATE(AI15,AJ16,AK16),[7]Parámetros!$A$13:$B$24,2,FALSE)</f>
        <v>2</v>
      </c>
      <c r="AM16" s="30">
        <f>VLOOKUP(CONCATENATE(AI15,AJ16,AK16),[7]Parámetros!$A$27:$B$38,2,FALSE)</f>
        <v>0</v>
      </c>
      <c r="AN16" s="189"/>
      <c r="AO16" s="144"/>
      <c r="AP16" s="146"/>
      <c r="AQ16" s="147"/>
      <c r="AR16" s="206"/>
      <c r="AS16" s="149"/>
      <c r="AT16" s="149"/>
      <c r="AU16" s="149"/>
      <c r="AV16" s="140"/>
      <c r="AW16" s="142"/>
    </row>
    <row r="17" spans="1:1012" ht="135.6" hidden="1" customHeight="1" x14ac:dyDescent="0.3">
      <c r="A17" s="156"/>
      <c r="B17" s="147" t="s">
        <v>243</v>
      </c>
      <c r="C17" s="141" t="s">
        <v>65</v>
      </c>
      <c r="D17" s="182" t="s">
        <v>66</v>
      </c>
      <c r="E17" s="139" t="s">
        <v>67</v>
      </c>
      <c r="F17" s="139" t="s">
        <v>551</v>
      </c>
      <c r="G17" s="141" t="s">
        <v>552</v>
      </c>
      <c r="H17" s="139" t="s">
        <v>408</v>
      </c>
      <c r="I17" s="139" t="s">
        <v>151</v>
      </c>
      <c r="J17" s="186" t="s">
        <v>83</v>
      </c>
      <c r="K17" s="184">
        <v>8</v>
      </c>
      <c r="L17" s="145" t="s">
        <v>163</v>
      </c>
      <c r="M17" s="70" t="s">
        <v>71</v>
      </c>
      <c r="N17" s="139" t="s">
        <v>366</v>
      </c>
      <c r="O17" s="61" t="s">
        <v>367</v>
      </c>
      <c r="P17" s="61" t="s">
        <v>409</v>
      </c>
      <c r="Q17" s="61" t="s">
        <v>410</v>
      </c>
      <c r="R17" s="61" t="s">
        <v>411</v>
      </c>
      <c r="S17" s="30" t="s">
        <v>412</v>
      </c>
      <c r="T17" s="61" t="s">
        <v>413</v>
      </c>
      <c r="U17" s="61"/>
      <c r="V17" s="61"/>
      <c r="W17" s="71">
        <v>15</v>
      </c>
      <c r="X17" s="71">
        <v>15</v>
      </c>
      <c r="Y17" s="71">
        <v>15</v>
      </c>
      <c r="Z17" s="71">
        <v>15</v>
      </c>
      <c r="AA17" s="71">
        <v>15</v>
      </c>
      <c r="AB17" s="71">
        <v>15</v>
      </c>
      <c r="AC17" s="71">
        <v>10</v>
      </c>
      <c r="AD17" s="30">
        <f t="shared" si="3"/>
        <v>100</v>
      </c>
      <c r="AE17" s="30" t="s">
        <v>79</v>
      </c>
      <c r="AF17" s="30" t="s">
        <v>79</v>
      </c>
      <c r="AG17" s="30" t="str">
        <f>VLOOKUP(CONCATENATE(AE17,AF17),[7]Parámetros!$A$2:$B$10,2,FALSE)</f>
        <v>Fuerte</v>
      </c>
      <c r="AH17" s="30">
        <v>100</v>
      </c>
      <c r="AI17" s="141" t="s">
        <v>106</v>
      </c>
      <c r="AJ17" s="30" t="s">
        <v>80</v>
      </c>
      <c r="AK17" s="30" t="s">
        <v>81</v>
      </c>
      <c r="AL17" s="30">
        <v>2</v>
      </c>
      <c r="AM17" s="30">
        <v>0</v>
      </c>
      <c r="AN17" s="143" t="s">
        <v>151</v>
      </c>
      <c r="AO17" s="143" t="s">
        <v>83</v>
      </c>
      <c r="AP17" s="145" t="str">
        <f>VLOOKUP(CONCATENATE(AN17,AO17),[6]Parámetros!$A$56:$B$80,2,FALSE)</f>
        <v>Alto (4)</v>
      </c>
      <c r="AQ17" s="139" t="s">
        <v>84</v>
      </c>
      <c r="AR17" s="204" t="s">
        <v>414</v>
      </c>
      <c r="AS17" s="149" t="s">
        <v>398</v>
      </c>
      <c r="AT17" s="150" t="s">
        <v>415</v>
      </c>
      <c r="AU17" s="149" t="s">
        <v>416</v>
      </c>
      <c r="AV17" s="139" t="s">
        <v>375</v>
      </c>
      <c r="AW17" s="141" t="s">
        <v>376</v>
      </c>
    </row>
    <row r="18" spans="1:1012" ht="135.6" hidden="1" customHeight="1" x14ac:dyDescent="0.3">
      <c r="A18" s="156"/>
      <c r="B18" s="147"/>
      <c r="C18" s="142"/>
      <c r="D18" s="183"/>
      <c r="E18" s="140"/>
      <c r="F18" s="140"/>
      <c r="G18" s="142"/>
      <c r="H18" s="140"/>
      <c r="I18" s="140"/>
      <c r="J18" s="187"/>
      <c r="K18" s="185"/>
      <c r="L18" s="146"/>
      <c r="M18" s="61" t="s">
        <v>71</v>
      </c>
      <c r="N18" s="140"/>
      <c r="O18" s="61" t="s">
        <v>417</v>
      </c>
      <c r="P18" s="61" t="s">
        <v>418</v>
      </c>
      <c r="Q18" s="61" t="s">
        <v>419</v>
      </c>
      <c r="R18" s="61" t="s">
        <v>420</v>
      </c>
      <c r="S18" s="61" t="s">
        <v>421</v>
      </c>
      <c r="T18" s="61" t="s">
        <v>422</v>
      </c>
      <c r="U18" s="61"/>
      <c r="V18" s="61"/>
      <c r="W18" s="71">
        <v>15</v>
      </c>
      <c r="X18" s="71">
        <v>15</v>
      </c>
      <c r="Y18" s="71">
        <v>15</v>
      </c>
      <c r="Z18" s="71">
        <v>15</v>
      </c>
      <c r="AA18" s="71">
        <v>15</v>
      </c>
      <c r="AB18" s="71">
        <v>15</v>
      </c>
      <c r="AC18" s="71">
        <v>10</v>
      </c>
      <c r="AD18" s="30">
        <f t="shared" si="3"/>
        <v>100</v>
      </c>
      <c r="AE18" s="30" t="s">
        <v>106</v>
      </c>
      <c r="AF18" s="30" t="s">
        <v>79</v>
      </c>
      <c r="AG18" s="30" t="s">
        <v>79</v>
      </c>
      <c r="AH18" s="30">
        <v>100</v>
      </c>
      <c r="AI18" s="142"/>
      <c r="AJ18" s="30" t="s">
        <v>80</v>
      </c>
      <c r="AK18" s="30" t="s">
        <v>81</v>
      </c>
      <c r="AL18" s="30">
        <v>2</v>
      </c>
      <c r="AM18" s="30">
        <v>0</v>
      </c>
      <c r="AN18" s="144"/>
      <c r="AO18" s="144"/>
      <c r="AP18" s="146"/>
      <c r="AQ18" s="140"/>
      <c r="AR18" s="205"/>
      <c r="AS18" s="149"/>
      <c r="AT18" s="147"/>
      <c r="AU18" s="149"/>
      <c r="AV18" s="140"/>
      <c r="AW18" s="142"/>
    </row>
    <row r="19" spans="1:1012" s="74" customFormat="1" ht="300.95" hidden="1" customHeight="1" x14ac:dyDescent="0.3">
      <c r="A19" s="81" t="s">
        <v>436</v>
      </c>
      <c r="B19" s="60" t="s">
        <v>243</v>
      </c>
      <c r="C19" s="30" t="s">
        <v>65</v>
      </c>
      <c r="D19" s="59" t="s">
        <v>66</v>
      </c>
      <c r="E19" s="60" t="s">
        <v>67</v>
      </c>
      <c r="F19" s="30" t="s">
        <v>563</v>
      </c>
      <c r="G19" s="62" t="s">
        <v>553</v>
      </c>
      <c r="H19" s="30" t="s">
        <v>424</v>
      </c>
      <c r="I19" s="60" t="s">
        <v>151</v>
      </c>
      <c r="J19" s="22" t="str">
        <f>IF(K19&lt;6,"Moderado (3)",IF(K19&lt;12,"Mayor (4)","Catastrófico (5)"))</f>
        <v>Moderado (3)</v>
      </c>
      <c r="K19" s="53">
        <v>4</v>
      </c>
      <c r="L19" s="58" t="str">
        <f>VLOOKUP(CONCATENATE(I19,J19),[8]Parámetros!$A$56:$B$80,2,0)</f>
        <v>Moderado (3)</v>
      </c>
      <c r="M19" s="30" t="s">
        <v>71</v>
      </c>
      <c r="N19" s="30" t="s">
        <v>425</v>
      </c>
      <c r="O19" s="60" t="s">
        <v>426</v>
      </c>
      <c r="P19" s="63" t="s">
        <v>427</v>
      </c>
      <c r="Q19" s="63" t="s">
        <v>428</v>
      </c>
      <c r="R19" s="63" t="s">
        <v>429</v>
      </c>
      <c r="S19" s="82" t="s">
        <v>430</v>
      </c>
      <c r="T19" s="60" t="s">
        <v>554</v>
      </c>
      <c r="U19" s="60"/>
      <c r="V19" s="60"/>
      <c r="W19" s="59">
        <v>15</v>
      </c>
      <c r="X19" s="59">
        <v>15</v>
      </c>
      <c r="Y19" s="59">
        <v>15</v>
      </c>
      <c r="Z19" s="59">
        <v>15</v>
      </c>
      <c r="AA19" s="59">
        <v>15</v>
      </c>
      <c r="AB19" s="59">
        <v>15</v>
      </c>
      <c r="AC19" s="83">
        <v>10</v>
      </c>
      <c r="AD19" s="30">
        <f>SUM(W19:AC19)</f>
        <v>100</v>
      </c>
      <c r="AE19" s="30" t="s">
        <v>79</v>
      </c>
      <c r="AF19" s="30" t="s">
        <v>79</v>
      </c>
      <c r="AG19" s="30" t="s">
        <v>79</v>
      </c>
      <c r="AH19" s="30">
        <v>100</v>
      </c>
      <c r="AI19" s="30" t="s">
        <v>79</v>
      </c>
      <c r="AJ19" s="30" t="s">
        <v>80</v>
      </c>
      <c r="AK19" s="30" t="s">
        <v>81</v>
      </c>
      <c r="AL19" s="30">
        <f>VLOOKUP(CONCATENATE(AI19,AJ19,AK19),[8]Parámetros!$A$13:$B$24,2,0)</f>
        <v>2</v>
      </c>
      <c r="AM19" s="30">
        <f>VLOOKUP(CONCATENATE(AI19,AJ19,AK19),[8]Parámetros!$A$27:$B$38,2,0)</f>
        <v>0</v>
      </c>
      <c r="AN19" s="64" t="s">
        <v>151</v>
      </c>
      <c r="AO19" s="64" t="s">
        <v>153</v>
      </c>
      <c r="AP19" s="65" t="str">
        <f>VLOOKUP(CONCATENATE(AN19,AO19),[8]Parámetros!$A$56:$B$80,2,0)</f>
        <v>Moderado (3)</v>
      </c>
      <c r="AQ19" s="30" t="s">
        <v>84</v>
      </c>
      <c r="AR19" s="84" t="s">
        <v>431</v>
      </c>
      <c r="AS19" s="60" t="s">
        <v>432</v>
      </c>
      <c r="AT19" s="30" t="s">
        <v>256</v>
      </c>
      <c r="AU19" s="85" t="s">
        <v>433</v>
      </c>
      <c r="AV19" s="60" t="s">
        <v>434</v>
      </c>
      <c r="AW19" s="30" t="s">
        <v>435</v>
      </c>
      <c r="AX19" s="11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ALW19" s="109"/>
      <c r="ALX19" s="109"/>
    </row>
    <row r="20" spans="1:1012" s="74" customFormat="1" ht="298.5" hidden="1" customHeight="1" x14ac:dyDescent="0.25">
      <c r="A20" s="52" t="s">
        <v>305</v>
      </c>
      <c r="B20" s="26" t="s">
        <v>64</v>
      </c>
      <c r="C20" s="26" t="s">
        <v>65</v>
      </c>
      <c r="D20" s="54" t="s">
        <v>66</v>
      </c>
      <c r="E20" s="20" t="s">
        <v>67</v>
      </c>
      <c r="F20" s="20" t="s">
        <v>68</v>
      </c>
      <c r="G20" s="20" t="s">
        <v>235</v>
      </c>
      <c r="H20" s="173" t="s">
        <v>69</v>
      </c>
      <c r="I20" s="20" t="s">
        <v>70</v>
      </c>
      <c r="J20" s="35" t="str">
        <f>IF(K20&lt;6,"Moderado (3)",IF(K20&lt;12,"Mayor (4)","Catastrófico (5)"))</f>
        <v>Mayor (4)</v>
      </c>
      <c r="K20" s="36">
        <f>COUNTIF('Criterios impacto 1'!H2:H20,"SI")</f>
        <v>7</v>
      </c>
      <c r="L20" s="52" t="str">
        <f>VLOOKUP(CONCATENATE(I20,J20),Parámetros!$A$56:$B$80,2,FALSE)</f>
        <v>Extremo (12)</v>
      </c>
      <c r="M20" s="61" t="s">
        <v>71</v>
      </c>
      <c r="N20" s="61" t="s">
        <v>72</v>
      </c>
      <c r="O20" s="61" t="s">
        <v>73</v>
      </c>
      <c r="P20" s="61" t="s">
        <v>74</v>
      </c>
      <c r="Q20" s="61" t="s">
        <v>75</v>
      </c>
      <c r="R20" s="61" t="s">
        <v>76</v>
      </c>
      <c r="S20" s="61" t="s">
        <v>77</v>
      </c>
      <c r="T20" s="61" t="s">
        <v>78</v>
      </c>
      <c r="U20" s="61"/>
      <c r="V20" s="61"/>
      <c r="W20" s="30">
        <v>15</v>
      </c>
      <c r="X20" s="30">
        <v>15</v>
      </c>
      <c r="Y20" s="30">
        <v>15</v>
      </c>
      <c r="Z20" s="30">
        <v>15</v>
      </c>
      <c r="AA20" s="30">
        <v>15</v>
      </c>
      <c r="AB20" s="30">
        <v>15</v>
      </c>
      <c r="AC20" s="30">
        <v>10</v>
      </c>
      <c r="AD20" s="30">
        <f t="shared" ref="AD20:AD25" si="6">SUM(W20:AC20)</f>
        <v>100</v>
      </c>
      <c r="AE20" s="30" t="str">
        <f t="shared" ref="AE20" si="7">_xlfn.IFS(AD20&lt;=85,"Débil",AD20&gt;=96,"Fuerte",AD20&gt;=86,"Moderado")</f>
        <v>Fuerte</v>
      </c>
      <c r="AF20" s="30" t="s">
        <v>79</v>
      </c>
      <c r="AG20" s="30" t="str">
        <f>VLOOKUP(CONCATENATE(AE20,AF20),Parámetros!$A$2:$B$10,2,FALSE)</f>
        <v>Fuerte</v>
      </c>
      <c r="AH20" s="30">
        <f t="shared" ref="AH20:AH25" si="8">_xlfn.IFS(AG20="Fuerte",100,AG20="Moderado",50,AG20="Débil",0)</f>
        <v>100</v>
      </c>
      <c r="AI20" s="61" t="str">
        <f>_xlfn.IFS(AVERAGE(AH20:AH20)=100,"Fuerte",AVERAGE(AH20:AH20)&lt;50,"Débil",AVERAGE(AH20:AH20)&gt;=50,"Moderado")</f>
        <v>Fuerte</v>
      </c>
      <c r="AJ20" s="61" t="s">
        <v>80</v>
      </c>
      <c r="AK20" s="61" t="s">
        <v>81</v>
      </c>
      <c r="AL20" s="30">
        <f>VLOOKUP(CONCATENATE(AI20,AJ20,AK20),Parámetros!$A$13:$B$24,2,FALSE)</f>
        <v>2</v>
      </c>
      <c r="AM20" s="30">
        <f>VLOOKUP(CONCATENATE(AI20,AJ20,AK20),Parámetros!$A$27:$B$38,2,FALSE)</f>
        <v>0</v>
      </c>
      <c r="AN20" s="78" t="s">
        <v>82</v>
      </c>
      <c r="AO20" s="78" t="s">
        <v>83</v>
      </c>
      <c r="AP20" s="58" t="str">
        <f>VLOOKUP(CONCATENATE(AN20,AO20),Parámetros!$A$56:$B$80,2,FALSE)</f>
        <v>Alto (8)</v>
      </c>
      <c r="AQ20" s="30" t="s">
        <v>84</v>
      </c>
      <c r="AR20" s="79" t="s">
        <v>85</v>
      </c>
      <c r="AS20" s="61" t="s">
        <v>72</v>
      </c>
      <c r="AT20" s="80" t="s">
        <v>225</v>
      </c>
      <c r="AU20" s="86" t="s">
        <v>86</v>
      </c>
      <c r="AV20" s="61" t="s">
        <v>87</v>
      </c>
      <c r="AW20" s="30" t="s">
        <v>88</v>
      </c>
      <c r="AX20" s="119"/>
    </row>
    <row r="21" spans="1:1012" s="74" customFormat="1" ht="193.7" hidden="1" customHeight="1" x14ac:dyDescent="0.25">
      <c r="A21" s="172" t="s">
        <v>305</v>
      </c>
      <c r="B21" s="181" t="s">
        <v>64</v>
      </c>
      <c r="C21" s="181" t="s">
        <v>65</v>
      </c>
      <c r="D21" s="180" t="s">
        <v>66</v>
      </c>
      <c r="E21" s="173" t="s">
        <v>67</v>
      </c>
      <c r="F21" s="173" t="s">
        <v>89</v>
      </c>
      <c r="G21" s="173" t="s">
        <v>232</v>
      </c>
      <c r="H21" s="173"/>
      <c r="I21" s="173" t="s">
        <v>90</v>
      </c>
      <c r="J21" s="174" t="str">
        <f>IF(K21&lt;6,"Moderado (3)",IF(K21&lt;12,"Mayor (4)","Catastrófico (5)"))</f>
        <v>Mayor (4)</v>
      </c>
      <c r="K21" s="190">
        <f>COUNTIF('Criterios impacto 2'!H2:H20,"SI")</f>
        <v>7</v>
      </c>
      <c r="L21" s="172" t="str">
        <f>VLOOKUP(CONCATENATE(I21,J21),Parámetros!$A$56:$B$80,2,FALSE)</f>
        <v>Extremo (16)</v>
      </c>
      <c r="M21" s="61" t="s">
        <v>71</v>
      </c>
      <c r="N21" s="61" t="s">
        <v>91</v>
      </c>
      <c r="O21" s="61" t="s">
        <v>92</v>
      </c>
      <c r="P21" s="61" t="s">
        <v>74</v>
      </c>
      <c r="Q21" s="61" t="s">
        <v>236</v>
      </c>
      <c r="R21" s="61" t="s">
        <v>93</v>
      </c>
      <c r="S21" s="61" t="s">
        <v>94</v>
      </c>
      <c r="T21" s="61" t="s">
        <v>95</v>
      </c>
      <c r="U21" s="61"/>
      <c r="V21" s="61"/>
      <c r="W21" s="30">
        <v>15</v>
      </c>
      <c r="X21" s="30">
        <v>15</v>
      </c>
      <c r="Y21" s="30">
        <v>15</v>
      </c>
      <c r="Z21" s="30">
        <v>15</v>
      </c>
      <c r="AA21" s="30">
        <v>15</v>
      </c>
      <c r="AB21" s="30">
        <v>15</v>
      </c>
      <c r="AC21" s="30">
        <v>10</v>
      </c>
      <c r="AD21" s="30">
        <f t="shared" si="6"/>
        <v>100</v>
      </c>
      <c r="AE21" s="30" t="str">
        <f t="shared" ref="AE21:AE25" si="9">_xlfn.IFS(AD21&lt;=85,"Débil",AD21&gt;=96,"Fuerte",AD21&gt;=86,"Moderado")</f>
        <v>Fuerte</v>
      </c>
      <c r="AF21" s="30" t="s">
        <v>79</v>
      </c>
      <c r="AG21" s="30" t="str">
        <f>VLOOKUP(CONCATENATE(AE21,AF21),Parámetros!$A$2:$B$10,2,FALSE)</f>
        <v>Fuerte</v>
      </c>
      <c r="AH21" s="30">
        <f t="shared" si="8"/>
        <v>100</v>
      </c>
      <c r="AI21" s="61" t="str">
        <f>_xlfn.IFS(AVERAGE(AH21)=100,"Fuerte",AVERAGE(AH21)&lt;50,"Débil",AVERAGE(AH21)&gt;=50,"Moderado")</f>
        <v>Fuerte</v>
      </c>
      <c r="AJ21" s="61" t="s">
        <v>80</v>
      </c>
      <c r="AK21" s="61" t="s">
        <v>81</v>
      </c>
      <c r="AL21" s="61">
        <v>2</v>
      </c>
      <c r="AM21" s="61">
        <v>0</v>
      </c>
      <c r="AN21" s="188" t="s">
        <v>82</v>
      </c>
      <c r="AO21" s="188" t="s">
        <v>83</v>
      </c>
      <c r="AP21" s="156" t="str">
        <f>VLOOKUP(CONCATENATE(AN21,AO21),Parámetros!$A$56:$B$80,2,FALSE)</f>
        <v>Alto (8)</v>
      </c>
      <c r="AQ21" s="181" t="s">
        <v>84</v>
      </c>
      <c r="AR21" s="192" t="s">
        <v>96</v>
      </c>
      <c r="AS21" s="173" t="s">
        <v>72</v>
      </c>
      <c r="AT21" s="191" t="s">
        <v>225</v>
      </c>
      <c r="AU21" s="173" t="s">
        <v>97</v>
      </c>
      <c r="AV21" s="173" t="s">
        <v>98</v>
      </c>
      <c r="AW21" s="147" t="s">
        <v>88</v>
      </c>
      <c r="AX21" s="119"/>
    </row>
    <row r="22" spans="1:1012" s="74" customFormat="1" ht="236.25" hidden="1" customHeight="1" x14ac:dyDescent="0.25">
      <c r="A22" s="172"/>
      <c r="B22" s="181"/>
      <c r="C22" s="181"/>
      <c r="D22" s="180"/>
      <c r="E22" s="173"/>
      <c r="F22" s="173"/>
      <c r="G22" s="173"/>
      <c r="H22" s="173"/>
      <c r="I22" s="173"/>
      <c r="J22" s="174"/>
      <c r="K22" s="190"/>
      <c r="L22" s="172"/>
      <c r="M22" s="61" t="s">
        <v>99</v>
      </c>
      <c r="N22" s="61" t="s">
        <v>100</v>
      </c>
      <c r="O22" s="61" t="s">
        <v>101</v>
      </c>
      <c r="P22" s="61" t="s">
        <v>74</v>
      </c>
      <c r="Q22" s="61" t="s">
        <v>102</v>
      </c>
      <c r="R22" s="61" t="s">
        <v>103</v>
      </c>
      <c r="S22" s="61" t="s">
        <v>104</v>
      </c>
      <c r="T22" s="61" t="s">
        <v>105</v>
      </c>
      <c r="U22" s="61"/>
      <c r="V22" s="61"/>
      <c r="W22" s="30">
        <v>15</v>
      </c>
      <c r="X22" s="30">
        <v>15</v>
      </c>
      <c r="Y22" s="30">
        <v>15</v>
      </c>
      <c r="Z22" s="30">
        <v>15</v>
      </c>
      <c r="AA22" s="30">
        <v>15</v>
      </c>
      <c r="AB22" s="30">
        <v>15</v>
      </c>
      <c r="AC22" s="30">
        <v>10</v>
      </c>
      <c r="AD22" s="30">
        <f>SUM(W22:AC22)</f>
        <v>100</v>
      </c>
      <c r="AE22" s="30" t="s">
        <v>79</v>
      </c>
      <c r="AF22" s="30" t="s">
        <v>79</v>
      </c>
      <c r="AG22" s="30" t="s">
        <v>106</v>
      </c>
      <c r="AH22" s="30">
        <v>100</v>
      </c>
      <c r="AI22" s="61" t="s">
        <v>79</v>
      </c>
      <c r="AJ22" s="61" t="s">
        <v>80</v>
      </c>
      <c r="AK22" s="61" t="s">
        <v>81</v>
      </c>
      <c r="AL22" s="61">
        <v>2</v>
      </c>
      <c r="AM22" s="61">
        <v>0</v>
      </c>
      <c r="AN22" s="188"/>
      <c r="AO22" s="188"/>
      <c r="AP22" s="156"/>
      <c r="AQ22" s="181"/>
      <c r="AR22" s="192"/>
      <c r="AS22" s="173"/>
      <c r="AT22" s="191"/>
      <c r="AU22" s="173"/>
      <c r="AV22" s="173"/>
      <c r="AW22" s="147"/>
      <c r="AX22" s="119"/>
    </row>
    <row r="23" spans="1:1012" s="74" customFormat="1" ht="303" hidden="1" customHeight="1" x14ac:dyDescent="0.25">
      <c r="A23" s="52" t="s">
        <v>305</v>
      </c>
      <c r="B23" s="26" t="s">
        <v>64</v>
      </c>
      <c r="C23" s="26" t="s">
        <v>65</v>
      </c>
      <c r="D23" s="54" t="s">
        <v>66</v>
      </c>
      <c r="E23" s="20" t="s">
        <v>67</v>
      </c>
      <c r="F23" s="20" t="s">
        <v>107</v>
      </c>
      <c r="G23" s="20" t="s">
        <v>233</v>
      </c>
      <c r="H23" s="61" t="s">
        <v>237</v>
      </c>
      <c r="I23" s="20" t="s">
        <v>90</v>
      </c>
      <c r="J23" s="35" t="str">
        <f>IF(K23&lt;6,"Moderado (3)",IF(K23&lt;12,"Mayor (4)","Catastrófico (5)"))</f>
        <v>Mayor (4)</v>
      </c>
      <c r="K23" s="36">
        <f>COUNTIF('Criterios impacto 3'!H2:H20,"SI")</f>
        <v>7</v>
      </c>
      <c r="L23" s="52" t="str">
        <f>VLOOKUP(CONCATENATE(I23,J23),Parámetros!$A$56:$B$80,2,FALSE)</f>
        <v>Extremo (16)</v>
      </c>
      <c r="M23" s="61" t="s">
        <v>71</v>
      </c>
      <c r="N23" s="61" t="s">
        <v>72</v>
      </c>
      <c r="O23" s="61" t="s">
        <v>101</v>
      </c>
      <c r="P23" s="61" t="s">
        <v>74</v>
      </c>
      <c r="Q23" s="61" t="s">
        <v>108</v>
      </c>
      <c r="R23" s="61" t="s">
        <v>238</v>
      </c>
      <c r="S23" s="61" t="s">
        <v>109</v>
      </c>
      <c r="T23" s="61" t="s">
        <v>110</v>
      </c>
      <c r="U23" s="61"/>
      <c r="V23" s="61"/>
      <c r="W23" s="30">
        <v>15</v>
      </c>
      <c r="X23" s="30">
        <v>15</v>
      </c>
      <c r="Y23" s="30">
        <v>15</v>
      </c>
      <c r="Z23" s="30">
        <v>15</v>
      </c>
      <c r="AA23" s="30">
        <v>15</v>
      </c>
      <c r="AB23" s="30">
        <v>15</v>
      </c>
      <c r="AC23" s="30">
        <v>10</v>
      </c>
      <c r="AD23" s="30">
        <f t="shared" si="6"/>
        <v>100</v>
      </c>
      <c r="AE23" s="30" t="str">
        <f t="shared" si="9"/>
        <v>Fuerte</v>
      </c>
      <c r="AF23" s="30" t="s">
        <v>79</v>
      </c>
      <c r="AG23" s="30" t="str">
        <f>VLOOKUP(CONCATENATE(AE23,AF23),Parámetros!$A$2:$B$10,2,FALSE)</f>
        <v>Fuerte</v>
      </c>
      <c r="AH23" s="30">
        <f t="shared" si="8"/>
        <v>100</v>
      </c>
      <c r="AI23" s="61" t="str">
        <f>_xlfn.IFS(AVERAGE(AH23)=100,"Fuerte",AVERAGE(AH23)&lt;50,"Débil",AVERAGE(AH23)&gt;=50,"Moderado")</f>
        <v>Fuerte</v>
      </c>
      <c r="AJ23" s="61" t="s">
        <v>80</v>
      </c>
      <c r="AK23" s="61" t="s">
        <v>81</v>
      </c>
      <c r="AL23" s="30">
        <v>2</v>
      </c>
      <c r="AM23" s="30">
        <f>VLOOKUP(CONCATENATE(AI20,AJ23,AK23),Parámetros!$A$27:$B$38,2,FALSE)</f>
        <v>0</v>
      </c>
      <c r="AN23" s="78" t="s">
        <v>82</v>
      </c>
      <c r="AO23" s="78" t="s">
        <v>83</v>
      </c>
      <c r="AP23" s="58" t="str">
        <f>VLOOKUP(CONCATENATE(AN23,AO23),Parámetros!$A$56:$B$80,2,FALSE)</f>
        <v>Alto (8)</v>
      </c>
      <c r="AQ23" s="30" t="s">
        <v>84</v>
      </c>
      <c r="AR23" s="79" t="s">
        <v>111</v>
      </c>
      <c r="AS23" s="61" t="s">
        <v>72</v>
      </c>
      <c r="AT23" s="80" t="s">
        <v>225</v>
      </c>
      <c r="AU23" s="20" t="s">
        <v>239</v>
      </c>
      <c r="AV23" s="173" t="s">
        <v>112</v>
      </c>
      <c r="AW23" s="30" t="s">
        <v>88</v>
      </c>
      <c r="AX23" s="119"/>
    </row>
    <row r="24" spans="1:1012" s="74" customFormat="1" ht="255.95" hidden="1" customHeight="1" x14ac:dyDescent="0.3">
      <c r="A24" s="172" t="s">
        <v>305</v>
      </c>
      <c r="B24" s="181" t="s">
        <v>64</v>
      </c>
      <c r="C24" s="181" t="s">
        <v>65</v>
      </c>
      <c r="D24" s="180" t="s">
        <v>66</v>
      </c>
      <c r="E24" s="173" t="s">
        <v>67</v>
      </c>
      <c r="F24" s="173" t="s">
        <v>107</v>
      </c>
      <c r="G24" s="173" t="s">
        <v>234</v>
      </c>
      <c r="H24" s="149" t="s">
        <v>240</v>
      </c>
      <c r="I24" s="173" t="s">
        <v>113</v>
      </c>
      <c r="J24" s="174" t="str">
        <f>IF(K24&lt;6,"Moderado (3)",IF(K24&lt;12,"Mayor (4)","Catastrófico (5)"))</f>
        <v>Mayor (4)</v>
      </c>
      <c r="K24" s="190">
        <f>COUNTIF('Criterios impacto 4'!H2:H20,"SI")</f>
        <v>11</v>
      </c>
      <c r="L24" s="172" t="str">
        <f>VLOOKUP(CONCATENATE(I24,J24),Parámetros!$A$56:$B$80,2,FALSE)</f>
        <v>Extremo (20)</v>
      </c>
      <c r="M24" s="61" t="s">
        <v>71</v>
      </c>
      <c r="N24" s="61" t="s">
        <v>72</v>
      </c>
      <c r="O24" s="61" t="s">
        <v>114</v>
      </c>
      <c r="P24" s="61" t="s">
        <v>115</v>
      </c>
      <c r="Q24" s="61" t="s">
        <v>116</v>
      </c>
      <c r="R24" s="61" t="s">
        <v>117</v>
      </c>
      <c r="S24" s="61" t="s">
        <v>118</v>
      </c>
      <c r="T24" s="61" t="s">
        <v>119</v>
      </c>
      <c r="U24" s="61"/>
      <c r="V24" s="61"/>
      <c r="W24" s="30">
        <v>15</v>
      </c>
      <c r="X24" s="30">
        <v>15</v>
      </c>
      <c r="Y24" s="30">
        <v>15</v>
      </c>
      <c r="Z24" s="30">
        <v>15</v>
      </c>
      <c r="AA24" s="30">
        <v>15</v>
      </c>
      <c r="AB24" s="30">
        <v>15</v>
      </c>
      <c r="AC24" s="30">
        <v>10</v>
      </c>
      <c r="AD24" s="30">
        <f t="shared" si="6"/>
        <v>100</v>
      </c>
      <c r="AE24" s="30" t="str">
        <f t="shared" si="9"/>
        <v>Fuerte</v>
      </c>
      <c r="AF24" s="30" t="s">
        <v>79</v>
      </c>
      <c r="AG24" s="30" t="str">
        <f>VLOOKUP(CONCATENATE(AE24,AF24),Parámetros!$A$2:$B$10,2,FALSE)</f>
        <v>Fuerte</v>
      </c>
      <c r="AH24" s="30">
        <f t="shared" si="8"/>
        <v>100</v>
      </c>
      <c r="AI24" s="149" t="str">
        <f>_xlfn.IFS(AVERAGE(AH24:AH25)=100,"Fuerte",AVERAGE(AH24:AH25)&lt;50,"Débil",AVERAGE(AH24:AH25)&gt;=50,"Moderado")</f>
        <v>Fuerte</v>
      </c>
      <c r="AJ24" s="61" t="s">
        <v>80</v>
      </c>
      <c r="AK24" s="61" t="s">
        <v>81</v>
      </c>
      <c r="AL24" s="30">
        <v>2</v>
      </c>
      <c r="AM24" s="30">
        <v>0</v>
      </c>
      <c r="AN24" s="189" t="s">
        <v>70</v>
      </c>
      <c r="AO24" s="189" t="s">
        <v>83</v>
      </c>
      <c r="AP24" s="156" t="str">
        <f>VLOOKUP(CONCATENATE(AN24,AO24),Parámetros!$A$56:$B$80,2,FALSE)</f>
        <v>Extremo (12)</v>
      </c>
      <c r="AQ24" s="147" t="s">
        <v>84</v>
      </c>
      <c r="AR24" s="79" t="s">
        <v>120</v>
      </c>
      <c r="AS24" s="61" t="s">
        <v>72</v>
      </c>
      <c r="AT24" s="80" t="s">
        <v>225</v>
      </c>
      <c r="AU24" s="87" t="s">
        <v>121</v>
      </c>
      <c r="AV24" s="173"/>
      <c r="AW24" s="147" t="s">
        <v>88</v>
      </c>
      <c r="AX24" s="119"/>
    </row>
    <row r="25" spans="1:1012" s="74" customFormat="1" ht="255.95" hidden="1" customHeight="1" x14ac:dyDescent="0.25">
      <c r="A25" s="172"/>
      <c r="B25" s="181"/>
      <c r="C25" s="181"/>
      <c r="D25" s="180"/>
      <c r="E25" s="173"/>
      <c r="F25" s="173"/>
      <c r="G25" s="173"/>
      <c r="H25" s="149"/>
      <c r="I25" s="173"/>
      <c r="J25" s="174"/>
      <c r="K25" s="190"/>
      <c r="L25" s="172"/>
      <c r="M25" s="61" t="s">
        <v>99</v>
      </c>
      <c r="N25" s="61" t="s">
        <v>72</v>
      </c>
      <c r="O25" s="61" t="s">
        <v>101</v>
      </c>
      <c r="P25" s="61" t="s">
        <v>122</v>
      </c>
      <c r="Q25" s="61" t="s">
        <v>123</v>
      </c>
      <c r="R25" s="61" t="s">
        <v>241</v>
      </c>
      <c r="S25" s="61" t="s">
        <v>124</v>
      </c>
      <c r="T25" s="61" t="s">
        <v>125</v>
      </c>
      <c r="U25" s="61"/>
      <c r="V25" s="61"/>
      <c r="W25" s="30">
        <v>15</v>
      </c>
      <c r="X25" s="30">
        <v>15</v>
      </c>
      <c r="Y25" s="30">
        <v>15</v>
      </c>
      <c r="Z25" s="30">
        <v>15</v>
      </c>
      <c r="AA25" s="30">
        <v>15</v>
      </c>
      <c r="AB25" s="30">
        <v>15</v>
      </c>
      <c r="AC25" s="30">
        <v>10</v>
      </c>
      <c r="AD25" s="30">
        <f t="shared" si="6"/>
        <v>100</v>
      </c>
      <c r="AE25" s="30" t="str">
        <f t="shared" si="9"/>
        <v>Fuerte</v>
      </c>
      <c r="AF25" s="30" t="s">
        <v>79</v>
      </c>
      <c r="AG25" s="30" t="str">
        <f>VLOOKUP(CONCATENATE(AE25,AF25),Parámetros!$A$2:$B$10,2,FALSE)</f>
        <v>Fuerte</v>
      </c>
      <c r="AH25" s="30">
        <f t="shared" si="8"/>
        <v>100</v>
      </c>
      <c r="AI25" s="149"/>
      <c r="AJ25" s="61" t="s">
        <v>80</v>
      </c>
      <c r="AK25" s="61" t="s">
        <v>81</v>
      </c>
      <c r="AL25" s="30">
        <v>2</v>
      </c>
      <c r="AM25" s="30">
        <v>0</v>
      </c>
      <c r="AN25" s="189"/>
      <c r="AO25" s="189"/>
      <c r="AP25" s="156"/>
      <c r="AQ25" s="147"/>
      <c r="AR25" s="79" t="s">
        <v>242</v>
      </c>
      <c r="AS25" s="61" t="s">
        <v>72</v>
      </c>
      <c r="AT25" s="80" t="s">
        <v>225</v>
      </c>
      <c r="AU25" s="20" t="s">
        <v>126</v>
      </c>
      <c r="AV25" s="173"/>
      <c r="AW25" s="147"/>
      <c r="AX25" s="119"/>
    </row>
    <row r="26" spans="1:1012" ht="409.5" hidden="1" x14ac:dyDescent="0.3">
      <c r="A26" s="88" t="s">
        <v>463</v>
      </c>
      <c r="B26" s="21" t="s">
        <v>437</v>
      </c>
      <c r="C26" s="21" t="s">
        <v>65</v>
      </c>
      <c r="D26" s="25" t="s">
        <v>66</v>
      </c>
      <c r="E26" s="25" t="s">
        <v>67</v>
      </c>
      <c r="F26" s="20" t="s">
        <v>438</v>
      </c>
      <c r="G26" s="89" t="s">
        <v>564</v>
      </c>
      <c r="H26" s="25" t="s">
        <v>439</v>
      </c>
      <c r="I26" s="25" t="s">
        <v>151</v>
      </c>
      <c r="J26" s="22" t="s">
        <v>83</v>
      </c>
      <c r="K26" s="53">
        <v>11</v>
      </c>
      <c r="L26" s="88" t="str">
        <f>VLOOKUP(CONCATENATE(I26,J26),[9]Parámetros!$A$56:$B$80,2,FALSE)</f>
        <v>Alto (4)</v>
      </c>
      <c r="M26" s="61" t="s">
        <v>71</v>
      </c>
      <c r="N26" s="61" t="s">
        <v>440</v>
      </c>
      <c r="O26" s="61" t="s">
        <v>440</v>
      </c>
      <c r="P26" s="90" t="s">
        <v>565</v>
      </c>
      <c r="Q26" s="20" t="s">
        <v>566</v>
      </c>
      <c r="R26" s="20" t="s">
        <v>441</v>
      </c>
      <c r="S26" s="20" t="s">
        <v>442</v>
      </c>
      <c r="T26" s="20" t="s">
        <v>443</v>
      </c>
      <c r="U26" s="20"/>
      <c r="V26" s="20"/>
      <c r="W26" s="25">
        <v>15</v>
      </c>
      <c r="X26" s="25">
        <v>15</v>
      </c>
      <c r="Y26" s="25">
        <v>15</v>
      </c>
      <c r="Z26" s="25">
        <v>15</v>
      </c>
      <c r="AA26" s="25">
        <v>15</v>
      </c>
      <c r="AB26" s="25">
        <v>15</v>
      </c>
      <c r="AC26" s="25">
        <v>10</v>
      </c>
      <c r="AD26" s="25">
        <v>100</v>
      </c>
      <c r="AE26" s="25" t="s">
        <v>79</v>
      </c>
      <c r="AF26" s="25" t="s">
        <v>79</v>
      </c>
      <c r="AG26" s="25" t="s">
        <v>79</v>
      </c>
      <c r="AH26" s="25">
        <v>100</v>
      </c>
      <c r="AI26" s="25" t="s">
        <v>79</v>
      </c>
      <c r="AJ26" s="25" t="s">
        <v>80</v>
      </c>
      <c r="AK26" s="25" t="s">
        <v>81</v>
      </c>
      <c r="AL26" s="21">
        <v>2</v>
      </c>
      <c r="AM26" s="21">
        <v>0</v>
      </c>
      <c r="AN26" s="91" t="s">
        <v>151</v>
      </c>
      <c r="AO26" s="91" t="s">
        <v>83</v>
      </c>
      <c r="AP26" s="58" t="str">
        <f>VLOOKUP(CONCATENATE(AN26,AO26),[9]Parámetros!$A$56:$B$80,2,FALSE)</f>
        <v>Alto (4)</v>
      </c>
      <c r="AQ26" s="30" t="s">
        <v>84</v>
      </c>
      <c r="AR26" s="92" t="s">
        <v>444</v>
      </c>
      <c r="AS26" s="61" t="s">
        <v>440</v>
      </c>
      <c r="AT26" s="30" t="s">
        <v>445</v>
      </c>
      <c r="AU26" s="61" t="s">
        <v>446</v>
      </c>
      <c r="AV26" s="61" t="s">
        <v>447</v>
      </c>
      <c r="AW26" s="93" t="s">
        <v>448</v>
      </c>
      <c r="AX26" s="119"/>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row>
    <row r="27" spans="1:1012" ht="320.10000000000002" hidden="1" customHeight="1" x14ac:dyDescent="0.3">
      <c r="A27" s="88" t="s">
        <v>463</v>
      </c>
      <c r="B27" s="21" t="s">
        <v>437</v>
      </c>
      <c r="C27" s="21" t="s">
        <v>65</v>
      </c>
      <c r="D27" s="25" t="s">
        <v>66</v>
      </c>
      <c r="E27" s="25" t="s">
        <v>67</v>
      </c>
      <c r="F27" s="25" t="s">
        <v>449</v>
      </c>
      <c r="G27" s="25" t="s">
        <v>450</v>
      </c>
      <c r="H27" s="25" t="s">
        <v>451</v>
      </c>
      <c r="I27" s="25" t="s">
        <v>90</v>
      </c>
      <c r="J27" s="22" t="s">
        <v>83</v>
      </c>
      <c r="K27" s="53">
        <v>9</v>
      </c>
      <c r="L27" s="88" t="str">
        <f>VLOOKUP(CONCATENATE(I27,J27),[9]Parámetros!$A$56:$B$80,2,FALSE)</f>
        <v>Extremo (16)</v>
      </c>
      <c r="M27" s="61" t="s">
        <v>71</v>
      </c>
      <c r="N27" s="61" t="s">
        <v>440</v>
      </c>
      <c r="O27" s="61" t="s">
        <v>452</v>
      </c>
      <c r="P27" s="25" t="s">
        <v>453</v>
      </c>
      <c r="Q27" s="20" t="s">
        <v>454</v>
      </c>
      <c r="R27" s="25" t="s">
        <v>455</v>
      </c>
      <c r="S27" s="20" t="s">
        <v>456</v>
      </c>
      <c r="T27" s="20" t="s">
        <v>457</v>
      </c>
      <c r="U27" s="20"/>
      <c r="V27" s="20"/>
      <c r="W27" s="55">
        <v>15</v>
      </c>
      <c r="X27" s="55">
        <v>15</v>
      </c>
      <c r="Y27" s="55">
        <v>15</v>
      </c>
      <c r="Z27" s="55">
        <v>15</v>
      </c>
      <c r="AA27" s="55">
        <v>15</v>
      </c>
      <c r="AB27" s="55">
        <v>15</v>
      </c>
      <c r="AC27" s="55">
        <v>10</v>
      </c>
      <c r="AD27" s="55">
        <v>100</v>
      </c>
      <c r="AE27" s="25" t="s">
        <v>79</v>
      </c>
      <c r="AF27" s="55" t="s">
        <v>79</v>
      </c>
      <c r="AG27" s="55" t="s">
        <v>79</v>
      </c>
      <c r="AH27" s="55">
        <v>100</v>
      </c>
      <c r="AI27" s="55" t="s">
        <v>79</v>
      </c>
      <c r="AJ27" s="55" t="s">
        <v>80</v>
      </c>
      <c r="AK27" s="55" t="s">
        <v>81</v>
      </c>
      <c r="AL27" s="55">
        <v>2</v>
      </c>
      <c r="AM27" s="55">
        <v>0</v>
      </c>
      <c r="AN27" s="91" t="s">
        <v>82</v>
      </c>
      <c r="AO27" s="91" t="s">
        <v>83</v>
      </c>
      <c r="AP27" s="58" t="str">
        <f>VLOOKUP(CONCATENATE(AN27,AO27),[9]Parámetros!$A$56:$B$80,2,FALSE)</f>
        <v>Alto (8)</v>
      </c>
      <c r="AQ27" s="30" t="s">
        <v>84</v>
      </c>
      <c r="AR27" s="25" t="s">
        <v>458</v>
      </c>
      <c r="AS27" s="61" t="s">
        <v>459</v>
      </c>
      <c r="AT27" s="30" t="s">
        <v>445</v>
      </c>
      <c r="AU27" s="25" t="s">
        <v>460</v>
      </c>
      <c r="AV27" s="25" t="s">
        <v>461</v>
      </c>
      <c r="AW27" s="93" t="s">
        <v>462</v>
      </c>
    </row>
    <row r="28" spans="1:1012" s="77" customFormat="1" ht="293.10000000000002" hidden="1" customHeight="1" x14ac:dyDescent="0.3">
      <c r="A28" s="88" t="s">
        <v>477</v>
      </c>
      <c r="B28" s="30" t="s">
        <v>64</v>
      </c>
      <c r="C28" s="30" t="s">
        <v>65</v>
      </c>
      <c r="D28" s="71" t="s">
        <v>66</v>
      </c>
      <c r="E28" s="61" t="s">
        <v>67</v>
      </c>
      <c r="F28" s="25" t="s">
        <v>464</v>
      </c>
      <c r="G28" s="21" t="s">
        <v>567</v>
      </c>
      <c r="H28" s="30" t="s">
        <v>465</v>
      </c>
      <c r="I28" s="30" t="s">
        <v>151</v>
      </c>
      <c r="J28" s="22" t="s">
        <v>153</v>
      </c>
      <c r="K28" s="53">
        <v>5</v>
      </c>
      <c r="L28" s="58" t="s">
        <v>153</v>
      </c>
      <c r="M28" s="30" t="s">
        <v>203</v>
      </c>
      <c r="N28" s="30" t="s">
        <v>466</v>
      </c>
      <c r="O28" s="30" t="s">
        <v>467</v>
      </c>
      <c r="P28" s="26" t="s">
        <v>468</v>
      </c>
      <c r="Q28" s="20" t="s">
        <v>469</v>
      </c>
      <c r="R28" s="20" t="s">
        <v>470</v>
      </c>
      <c r="S28" s="26" t="s">
        <v>555</v>
      </c>
      <c r="T28" s="94" t="s">
        <v>568</v>
      </c>
      <c r="U28" s="94"/>
      <c r="V28" s="94"/>
      <c r="W28" s="30">
        <v>15</v>
      </c>
      <c r="X28" s="30">
        <v>15</v>
      </c>
      <c r="Y28" s="30">
        <v>15</v>
      </c>
      <c r="Z28" s="30">
        <v>10</v>
      </c>
      <c r="AA28" s="30">
        <v>15</v>
      </c>
      <c r="AB28" s="30">
        <v>15</v>
      </c>
      <c r="AC28" s="30">
        <v>10</v>
      </c>
      <c r="AD28" s="30">
        <f>SUM(W28:AC28)</f>
        <v>95</v>
      </c>
      <c r="AE28" s="95" t="s">
        <v>130</v>
      </c>
      <c r="AF28" s="30" t="s">
        <v>79</v>
      </c>
      <c r="AG28" s="30" t="str">
        <f>VLOOKUP(CONCATENATE(AE28,AF28),[10]Parámetros!$A$2:$B$10,2,FALSE)</f>
        <v>Moderado</v>
      </c>
      <c r="AH28" s="95">
        <v>50</v>
      </c>
      <c r="AI28" s="61" t="s">
        <v>130</v>
      </c>
      <c r="AJ28" s="61" t="s">
        <v>80</v>
      </c>
      <c r="AK28" s="61" t="s">
        <v>81</v>
      </c>
      <c r="AL28" s="30">
        <f>VLOOKUP(CONCATENATE(AI28,AJ28,AK28),[10]Parámetros!$A$13:$B$24,2,FALSE)</f>
        <v>1</v>
      </c>
      <c r="AM28" s="30">
        <f>VLOOKUP(CONCATENATE(AI28,AJ28,AK28),[10]Parámetros!$A$27:$B$38,2,FALSE)</f>
        <v>0</v>
      </c>
      <c r="AN28" s="78" t="s">
        <v>151</v>
      </c>
      <c r="AO28" s="78" t="s">
        <v>153</v>
      </c>
      <c r="AP28" s="58" t="str">
        <f>VLOOKUP(CONCATENATE(AN28,AO28),[10]Parámetros!$A$56:$B$80,2,FALSE)</f>
        <v>Moderado (3)</v>
      </c>
      <c r="AQ28" s="26" t="s">
        <v>84</v>
      </c>
      <c r="AR28" s="26" t="s">
        <v>471</v>
      </c>
      <c r="AS28" s="26" t="s">
        <v>472</v>
      </c>
      <c r="AT28" s="26" t="s">
        <v>473</v>
      </c>
      <c r="AU28" s="20" t="s">
        <v>474</v>
      </c>
      <c r="AV28" s="20" t="s">
        <v>475</v>
      </c>
      <c r="AW28" s="26" t="s">
        <v>476</v>
      </c>
      <c r="AX28" s="120"/>
    </row>
    <row r="29" spans="1:1012" s="109" customFormat="1" ht="303" hidden="1" customHeight="1" x14ac:dyDescent="0.3">
      <c r="A29" s="211" t="s">
        <v>512</v>
      </c>
      <c r="B29" s="214" t="s">
        <v>243</v>
      </c>
      <c r="C29" s="214" t="s">
        <v>65</v>
      </c>
      <c r="D29" s="215" t="s">
        <v>66</v>
      </c>
      <c r="E29" s="216" t="s">
        <v>67</v>
      </c>
      <c r="F29" s="96" t="s">
        <v>478</v>
      </c>
      <c r="G29" s="207" t="s">
        <v>479</v>
      </c>
      <c r="H29" s="207" t="s">
        <v>480</v>
      </c>
      <c r="I29" s="207" t="s">
        <v>82</v>
      </c>
      <c r="J29" s="207" t="s">
        <v>153</v>
      </c>
      <c r="K29" s="210">
        <v>5</v>
      </c>
      <c r="L29" s="211" t="s">
        <v>170</v>
      </c>
      <c r="M29" s="96" t="s">
        <v>71</v>
      </c>
      <c r="N29" s="207" t="s">
        <v>366</v>
      </c>
      <c r="O29" s="96" t="s">
        <v>481</v>
      </c>
      <c r="P29" s="96" t="s">
        <v>482</v>
      </c>
      <c r="Q29" s="96" t="s">
        <v>483</v>
      </c>
      <c r="R29" s="96" t="s">
        <v>484</v>
      </c>
      <c r="S29" s="96" t="s">
        <v>485</v>
      </c>
      <c r="T29" s="96" t="s">
        <v>486</v>
      </c>
      <c r="U29" s="96"/>
      <c r="V29" s="96"/>
      <c r="W29" s="96">
        <v>15</v>
      </c>
      <c r="X29" s="96">
        <v>15</v>
      </c>
      <c r="Y29" s="96">
        <v>15</v>
      </c>
      <c r="Z29" s="96">
        <v>15</v>
      </c>
      <c r="AA29" s="96">
        <v>15</v>
      </c>
      <c r="AB29" s="96">
        <v>15</v>
      </c>
      <c r="AC29" s="96">
        <v>10</v>
      </c>
      <c r="AD29" s="96">
        <f t="shared" ref="AD29:AD32" si="10">SUM(W29:AC29)</f>
        <v>100</v>
      </c>
      <c r="AE29" s="96" t="s">
        <v>487</v>
      </c>
      <c r="AF29" s="96" t="s">
        <v>79</v>
      </c>
      <c r="AG29" s="96" t="str">
        <f>VLOOKUP(CONCATENATE(AE29,AF29),[11]Parámetros!$A$2:$B$10,2,0)</f>
        <v>Fuerte</v>
      </c>
      <c r="AH29" s="96">
        <v>100</v>
      </c>
      <c r="AI29" s="207" t="s">
        <v>106</v>
      </c>
      <c r="AJ29" s="96" t="s">
        <v>80</v>
      </c>
      <c r="AK29" s="96" t="s">
        <v>81</v>
      </c>
      <c r="AL29" s="96">
        <v>2</v>
      </c>
      <c r="AM29" s="96">
        <v>0</v>
      </c>
      <c r="AN29" s="222" t="s">
        <v>151</v>
      </c>
      <c r="AO29" s="222" t="s">
        <v>153</v>
      </c>
      <c r="AP29" s="219" t="str">
        <f>VLOOKUP(CONCATENATE(AN29,AO29),[11]Parámetros!$A$56:$B$80,2,0)</f>
        <v>Moderado (3)</v>
      </c>
      <c r="AQ29" s="207" t="s">
        <v>84</v>
      </c>
      <c r="AR29" s="220" t="s">
        <v>488</v>
      </c>
      <c r="AS29" s="207" t="s">
        <v>489</v>
      </c>
      <c r="AT29" s="221" t="s">
        <v>256</v>
      </c>
      <c r="AU29" s="217" t="s">
        <v>569</v>
      </c>
      <c r="AV29" s="217" t="s">
        <v>490</v>
      </c>
      <c r="AW29" s="218" t="s">
        <v>491</v>
      </c>
      <c r="AX29" s="121"/>
      <c r="AY29" s="97"/>
      <c r="AZ29" s="97"/>
      <c r="BA29" s="97"/>
      <c r="BB29" s="97"/>
      <c r="BC29" s="97"/>
      <c r="BD29" s="97"/>
      <c r="BE29" s="97"/>
      <c r="BF29" s="97"/>
    </row>
    <row r="30" spans="1:1012" s="109" customFormat="1" ht="279.95" hidden="1" customHeight="1" x14ac:dyDescent="0.3">
      <c r="A30" s="212"/>
      <c r="B30" s="208"/>
      <c r="C30" s="208"/>
      <c r="D30" s="208"/>
      <c r="E30" s="208"/>
      <c r="F30" s="96" t="s">
        <v>492</v>
      </c>
      <c r="G30" s="208"/>
      <c r="H30" s="208"/>
      <c r="I30" s="208"/>
      <c r="J30" s="208"/>
      <c r="K30" s="208"/>
      <c r="L30" s="208"/>
      <c r="M30" s="96" t="s">
        <v>71</v>
      </c>
      <c r="N30" s="208"/>
      <c r="O30" s="96" t="s">
        <v>493</v>
      </c>
      <c r="P30" s="96" t="s">
        <v>494</v>
      </c>
      <c r="Q30" s="96" t="s">
        <v>495</v>
      </c>
      <c r="R30" s="96" t="s">
        <v>496</v>
      </c>
      <c r="S30" s="96" t="s">
        <v>497</v>
      </c>
      <c r="T30" s="96" t="s">
        <v>486</v>
      </c>
      <c r="U30" s="96"/>
      <c r="V30" s="96"/>
      <c r="W30" s="96">
        <v>15</v>
      </c>
      <c r="X30" s="96">
        <v>15</v>
      </c>
      <c r="Y30" s="96">
        <v>15</v>
      </c>
      <c r="Z30" s="96">
        <v>15</v>
      </c>
      <c r="AA30" s="96">
        <v>15</v>
      </c>
      <c r="AB30" s="96">
        <v>15</v>
      </c>
      <c r="AC30" s="96">
        <v>10</v>
      </c>
      <c r="AD30" s="96">
        <f t="shared" si="10"/>
        <v>100</v>
      </c>
      <c r="AE30" s="96" t="s">
        <v>79</v>
      </c>
      <c r="AF30" s="96" t="s">
        <v>79</v>
      </c>
      <c r="AG30" s="96" t="str">
        <f>VLOOKUP(CONCATENATE(AE30,AF30),[11]Parámetros!$A$2:$B$10,2,0)</f>
        <v>Fuerte</v>
      </c>
      <c r="AH30" s="96">
        <v>100</v>
      </c>
      <c r="AI30" s="208"/>
      <c r="AJ30" s="96" t="s">
        <v>80</v>
      </c>
      <c r="AK30" s="96" t="s">
        <v>81</v>
      </c>
      <c r="AL30" s="96">
        <v>2</v>
      </c>
      <c r="AM30" s="96">
        <v>0</v>
      </c>
      <c r="AN30" s="208"/>
      <c r="AO30" s="208"/>
      <c r="AP30" s="208"/>
      <c r="AQ30" s="208"/>
      <c r="AR30" s="208"/>
      <c r="AS30" s="208"/>
      <c r="AT30" s="208"/>
      <c r="AU30" s="208"/>
      <c r="AV30" s="208"/>
      <c r="AW30" s="208"/>
      <c r="AX30" s="121"/>
      <c r="AY30" s="97"/>
      <c r="AZ30" s="97"/>
      <c r="BA30" s="97"/>
      <c r="BB30" s="97"/>
      <c r="BC30" s="97"/>
      <c r="BD30" s="97"/>
      <c r="BE30" s="97"/>
      <c r="BF30" s="97"/>
    </row>
    <row r="31" spans="1:1012" s="109" customFormat="1" ht="159.75" hidden="1" customHeight="1" x14ac:dyDescent="0.3">
      <c r="A31" s="212"/>
      <c r="B31" s="208"/>
      <c r="C31" s="208"/>
      <c r="D31" s="208"/>
      <c r="E31" s="208"/>
      <c r="F31" s="96" t="s">
        <v>498</v>
      </c>
      <c r="G31" s="208"/>
      <c r="H31" s="208"/>
      <c r="I31" s="208"/>
      <c r="J31" s="208"/>
      <c r="K31" s="208"/>
      <c r="L31" s="208"/>
      <c r="M31" s="96" t="s">
        <v>71</v>
      </c>
      <c r="N31" s="208"/>
      <c r="O31" s="96" t="s">
        <v>499</v>
      </c>
      <c r="P31" s="96" t="s">
        <v>500</v>
      </c>
      <c r="Q31" s="96" t="s">
        <v>501</v>
      </c>
      <c r="R31" s="96" t="s">
        <v>502</v>
      </c>
      <c r="S31" s="96" t="s">
        <v>503</v>
      </c>
      <c r="T31" s="96" t="s">
        <v>504</v>
      </c>
      <c r="U31" s="96"/>
      <c r="V31" s="96"/>
      <c r="W31" s="96">
        <v>15</v>
      </c>
      <c r="X31" s="96">
        <v>15</v>
      </c>
      <c r="Y31" s="96">
        <v>15</v>
      </c>
      <c r="Z31" s="96">
        <v>15</v>
      </c>
      <c r="AA31" s="96">
        <v>15</v>
      </c>
      <c r="AB31" s="96">
        <v>15</v>
      </c>
      <c r="AC31" s="96">
        <v>10</v>
      </c>
      <c r="AD31" s="96">
        <f t="shared" si="10"/>
        <v>100</v>
      </c>
      <c r="AE31" s="96" t="s">
        <v>79</v>
      </c>
      <c r="AF31" s="96" t="s">
        <v>79</v>
      </c>
      <c r="AG31" s="96" t="str">
        <f>VLOOKUP(CONCATENATE(AE31,AF31),[11]Parámetros!$A$2:$B$10,2,0)</f>
        <v>Fuerte</v>
      </c>
      <c r="AH31" s="96">
        <v>100</v>
      </c>
      <c r="AI31" s="208"/>
      <c r="AJ31" s="96" t="s">
        <v>80</v>
      </c>
      <c r="AK31" s="96" t="s">
        <v>81</v>
      </c>
      <c r="AL31" s="96">
        <v>2</v>
      </c>
      <c r="AM31" s="96">
        <v>0</v>
      </c>
      <c r="AN31" s="208"/>
      <c r="AO31" s="208"/>
      <c r="AP31" s="208"/>
      <c r="AQ31" s="208"/>
      <c r="AR31" s="208"/>
      <c r="AS31" s="208"/>
      <c r="AT31" s="208"/>
      <c r="AU31" s="208"/>
      <c r="AV31" s="208"/>
      <c r="AW31" s="208"/>
      <c r="AX31" s="121"/>
      <c r="AY31" s="97"/>
      <c r="AZ31" s="97"/>
      <c r="BA31" s="97"/>
      <c r="BB31" s="97"/>
      <c r="BC31" s="97"/>
      <c r="BD31" s="97"/>
      <c r="BE31" s="97"/>
      <c r="BF31" s="97"/>
    </row>
    <row r="32" spans="1:1012" s="109" customFormat="1" ht="271.5" hidden="1" customHeight="1" x14ac:dyDescent="0.3">
      <c r="A32" s="213"/>
      <c r="B32" s="209"/>
      <c r="C32" s="209"/>
      <c r="D32" s="209"/>
      <c r="E32" s="209"/>
      <c r="F32" s="96" t="s">
        <v>505</v>
      </c>
      <c r="G32" s="209"/>
      <c r="H32" s="209"/>
      <c r="I32" s="209"/>
      <c r="J32" s="209"/>
      <c r="K32" s="209"/>
      <c r="L32" s="209"/>
      <c r="M32" s="96" t="s">
        <v>71</v>
      </c>
      <c r="N32" s="209"/>
      <c r="O32" s="96" t="s">
        <v>506</v>
      </c>
      <c r="P32" s="96" t="s">
        <v>507</v>
      </c>
      <c r="Q32" s="96" t="s">
        <v>508</v>
      </c>
      <c r="R32" s="96" t="s">
        <v>509</v>
      </c>
      <c r="S32" s="96" t="s">
        <v>510</v>
      </c>
      <c r="T32" s="96" t="s">
        <v>511</v>
      </c>
      <c r="U32" s="96"/>
      <c r="V32" s="96"/>
      <c r="W32" s="96">
        <v>15</v>
      </c>
      <c r="X32" s="96">
        <v>15</v>
      </c>
      <c r="Y32" s="96">
        <v>15</v>
      </c>
      <c r="Z32" s="96">
        <v>15</v>
      </c>
      <c r="AA32" s="96">
        <v>15</v>
      </c>
      <c r="AB32" s="96">
        <v>15</v>
      </c>
      <c r="AC32" s="96">
        <v>10</v>
      </c>
      <c r="AD32" s="96">
        <f t="shared" si="10"/>
        <v>100</v>
      </c>
      <c r="AE32" s="96" t="s">
        <v>79</v>
      </c>
      <c r="AF32" s="96" t="s">
        <v>79</v>
      </c>
      <c r="AG32" s="96" t="str">
        <f>VLOOKUP(CONCATENATE(AE32,AF32),[11]Parámetros!$A$2:$B$10,2,0)</f>
        <v>Fuerte</v>
      </c>
      <c r="AH32" s="96">
        <v>100</v>
      </c>
      <c r="AI32" s="209"/>
      <c r="AJ32" s="96" t="s">
        <v>80</v>
      </c>
      <c r="AK32" s="96" t="s">
        <v>81</v>
      </c>
      <c r="AL32" s="96">
        <v>2</v>
      </c>
      <c r="AM32" s="96">
        <v>0</v>
      </c>
      <c r="AN32" s="209"/>
      <c r="AO32" s="209"/>
      <c r="AP32" s="209"/>
      <c r="AQ32" s="209"/>
      <c r="AR32" s="209"/>
      <c r="AS32" s="209"/>
      <c r="AT32" s="209"/>
      <c r="AU32" s="209"/>
      <c r="AV32" s="209"/>
      <c r="AW32" s="209"/>
      <c r="AX32" s="121"/>
      <c r="AY32" s="97"/>
      <c r="AZ32" s="97"/>
      <c r="BA32" s="97"/>
      <c r="BB32" s="97"/>
      <c r="BC32" s="97"/>
      <c r="BD32" s="97"/>
      <c r="BE32" s="97"/>
      <c r="BF32" s="97"/>
    </row>
    <row r="33" spans="1:423" s="74" customFormat="1" ht="171.95" hidden="1" customHeight="1" x14ac:dyDescent="0.25">
      <c r="A33" s="156" t="s">
        <v>520</v>
      </c>
      <c r="B33" s="147" t="s">
        <v>243</v>
      </c>
      <c r="C33" s="147" t="s">
        <v>65</v>
      </c>
      <c r="D33" s="198" t="s">
        <v>66</v>
      </c>
      <c r="E33" s="149" t="s">
        <v>67</v>
      </c>
      <c r="F33" s="173" t="s">
        <v>513</v>
      </c>
      <c r="G33" s="149" t="s">
        <v>591</v>
      </c>
      <c r="H33" s="149" t="s">
        <v>514</v>
      </c>
      <c r="I33" s="149" t="s">
        <v>151</v>
      </c>
      <c r="J33" s="223" t="s">
        <v>153</v>
      </c>
      <c r="K33" s="98" t="s">
        <v>153</v>
      </c>
      <c r="L33" s="156" t="str">
        <f>VLOOKUP(CONCATENATE(I33,J33),[12]Parámetros!$A$56:$B$80,2,FALSE)</f>
        <v>Moderado (3)</v>
      </c>
      <c r="M33" s="173" t="s">
        <v>71</v>
      </c>
      <c r="N33" s="149" t="s">
        <v>515</v>
      </c>
      <c r="O33" s="173" t="s">
        <v>516</v>
      </c>
      <c r="P33" s="173" t="s">
        <v>115</v>
      </c>
      <c r="Q33" s="173" t="s">
        <v>556</v>
      </c>
      <c r="R33" s="173" t="s">
        <v>557</v>
      </c>
      <c r="S33" s="173" t="s">
        <v>558</v>
      </c>
      <c r="T33" s="149" t="s">
        <v>570</v>
      </c>
      <c r="U33" s="61"/>
      <c r="V33" s="61"/>
      <c r="W33" s="181">
        <v>15</v>
      </c>
      <c r="X33" s="181">
        <v>15</v>
      </c>
      <c r="Y33" s="181">
        <v>15</v>
      </c>
      <c r="Z33" s="181">
        <v>15</v>
      </c>
      <c r="AA33" s="181">
        <v>15</v>
      </c>
      <c r="AB33" s="181">
        <v>15</v>
      </c>
      <c r="AC33" s="181">
        <v>10</v>
      </c>
      <c r="AD33" s="181">
        <f>SUM(W33:AC33)</f>
        <v>100</v>
      </c>
      <c r="AE33" s="181" t="s">
        <v>106</v>
      </c>
      <c r="AF33" s="181" t="s">
        <v>79</v>
      </c>
      <c r="AG33" s="181" t="s">
        <v>79</v>
      </c>
      <c r="AH33" s="181">
        <v>100</v>
      </c>
      <c r="AI33" s="181" t="s">
        <v>79</v>
      </c>
      <c r="AJ33" s="181" t="s">
        <v>80</v>
      </c>
      <c r="AK33" s="181" t="s">
        <v>81</v>
      </c>
      <c r="AL33" s="181">
        <f>VLOOKUP(CONCATENATE(AI33,AJ33,AK33),[12]Parámetros!$A$13:$B$24,2,FALSE)</f>
        <v>2</v>
      </c>
      <c r="AM33" s="181">
        <f>VLOOKUP(CONCATENATE(AI33,AJ33,AK33),[12]Parámetros!$A$27:$B$38,2,FALSE)</f>
        <v>0</v>
      </c>
      <c r="AN33" s="224" t="s">
        <v>151</v>
      </c>
      <c r="AO33" s="224" t="s">
        <v>153</v>
      </c>
      <c r="AP33" s="172" t="str">
        <f>VLOOKUP(CONCATENATE(AN33,AO33),[12]Parámetros!$A$56:$B$80,2,FALSE)</f>
        <v>Moderado (3)</v>
      </c>
      <c r="AQ33" s="181" t="s">
        <v>84</v>
      </c>
      <c r="AR33" s="225" t="s">
        <v>517</v>
      </c>
      <c r="AS33" s="173" t="s">
        <v>515</v>
      </c>
      <c r="AT33" s="181" t="s">
        <v>256</v>
      </c>
      <c r="AU33" s="173" t="s">
        <v>518</v>
      </c>
      <c r="AV33" s="173" t="s">
        <v>519</v>
      </c>
      <c r="AW33" s="181" t="s">
        <v>559</v>
      </c>
      <c r="AX33" s="119"/>
    </row>
    <row r="34" spans="1:423" s="74" customFormat="1" ht="171.95" hidden="1" customHeight="1" x14ac:dyDescent="0.25">
      <c r="A34" s="156"/>
      <c r="B34" s="147"/>
      <c r="C34" s="147"/>
      <c r="D34" s="198"/>
      <c r="E34" s="149"/>
      <c r="F34" s="173"/>
      <c r="G34" s="149"/>
      <c r="H34" s="149"/>
      <c r="I34" s="149"/>
      <c r="J34" s="187"/>
      <c r="K34" s="75"/>
      <c r="L34" s="156"/>
      <c r="M34" s="173"/>
      <c r="N34" s="149"/>
      <c r="O34" s="173"/>
      <c r="P34" s="173"/>
      <c r="Q34" s="173"/>
      <c r="R34" s="173"/>
      <c r="S34" s="173"/>
      <c r="T34" s="149"/>
      <c r="U34" s="61"/>
      <c r="V34" s="61"/>
      <c r="W34" s="181"/>
      <c r="X34" s="181"/>
      <c r="Y34" s="181"/>
      <c r="Z34" s="181"/>
      <c r="AA34" s="181"/>
      <c r="AB34" s="181"/>
      <c r="AC34" s="181"/>
      <c r="AD34" s="181"/>
      <c r="AE34" s="181"/>
      <c r="AF34" s="181"/>
      <c r="AG34" s="181"/>
      <c r="AH34" s="181"/>
      <c r="AI34" s="181"/>
      <c r="AJ34" s="181"/>
      <c r="AK34" s="181"/>
      <c r="AL34" s="181"/>
      <c r="AM34" s="181"/>
      <c r="AN34" s="224"/>
      <c r="AO34" s="224"/>
      <c r="AP34" s="172"/>
      <c r="AQ34" s="181"/>
      <c r="AR34" s="225"/>
      <c r="AS34" s="173"/>
      <c r="AT34" s="181"/>
      <c r="AU34" s="173"/>
      <c r="AV34" s="173"/>
      <c r="AW34" s="181"/>
      <c r="AX34" s="119"/>
    </row>
    <row r="35" spans="1:423" s="112" customFormat="1" ht="273" hidden="1" customHeight="1" x14ac:dyDescent="0.25">
      <c r="A35" s="226" t="s">
        <v>539</v>
      </c>
      <c r="B35" s="160" t="s">
        <v>437</v>
      </c>
      <c r="C35" s="160" t="s">
        <v>65</v>
      </c>
      <c r="D35" s="227" t="s">
        <v>66</v>
      </c>
      <c r="E35" s="160" t="s">
        <v>67</v>
      </c>
      <c r="F35" s="160" t="s">
        <v>521</v>
      </c>
      <c r="G35" s="181" t="s">
        <v>522</v>
      </c>
      <c r="H35" s="181" t="s">
        <v>523</v>
      </c>
      <c r="I35" s="181" t="s">
        <v>151</v>
      </c>
      <c r="J35" s="174" t="s">
        <v>524</v>
      </c>
      <c r="K35" s="99" t="e">
        <f>COUNTIF('[13]Criterios impacto 1'!H36:H54,"SI")</f>
        <v>#VALUE!</v>
      </c>
      <c r="L35" s="172" t="s">
        <v>323</v>
      </c>
      <c r="M35" s="100" t="s">
        <v>71</v>
      </c>
      <c r="N35" s="100" t="s">
        <v>525</v>
      </c>
      <c r="O35" s="100" t="s">
        <v>526</v>
      </c>
      <c r="P35" s="160" t="s">
        <v>527</v>
      </c>
      <c r="Q35" s="100" t="s">
        <v>528</v>
      </c>
      <c r="R35" s="100" t="s">
        <v>529</v>
      </c>
      <c r="S35" s="202" t="s">
        <v>560</v>
      </c>
      <c r="T35" s="202" t="s">
        <v>530</v>
      </c>
      <c r="U35" s="126"/>
      <c r="V35" s="126"/>
      <c r="W35" s="34">
        <v>15</v>
      </c>
      <c r="X35" s="34">
        <v>15</v>
      </c>
      <c r="Y35" s="34">
        <v>15</v>
      </c>
      <c r="Z35" s="34">
        <v>15</v>
      </c>
      <c r="AA35" s="34">
        <v>15</v>
      </c>
      <c r="AB35" s="34">
        <v>15</v>
      </c>
      <c r="AC35" s="34">
        <v>10</v>
      </c>
      <c r="AD35" s="34">
        <v>100</v>
      </c>
      <c r="AE35" s="34" t="s">
        <v>79</v>
      </c>
      <c r="AF35" s="34" t="s">
        <v>79</v>
      </c>
      <c r="AG35" s="34" t="str">
        <f>VLOOKUP(CONCATENATE(AE35,AF35),[13]Parámetros!$A$2:$B$10,2,FALSE)</f>
        <v>Fuerte</v>
      </c>
      <c r="AH35" s="34">
        <v>100</v>
      </c>
      <c r="AI35" s="160" t="s">
        <v>531</v>
      </c>
      <c r="AJ35" s="181" t="s">
        <v>80</v>
      </c>
      <c r="AK35" s="181" t="s">
        <v>81</v>
      </c>
      <c r="AL35" s="181">
        <v>2</v>
      </c>
      <c r="AM35" s="181">
        <v>0</v>
      </c>
      <c r="AN35" s="181" t="s">
        <v>151</v>
      </c>
      <c r="AO35" s="229" t="s">
        <v>153</v>
      </c>
      <c r="AP35" s="230" t="s">
        <v>323</v>
      </c>
      <c r="AQ35" s="181" t="s">
        <v>84</v>
      </c>
      <c r="AR35" s="181" t="s">
        <v>532</v>
      </c>
      <c r="AS35" s="181" t="s">
        <v>525</v>
      </c>
      <c r="AT35" s="173" t="s">
        <v>533</v>
      </c>
      <c r="AU35" s="181" t="s">
        <v>534</v>
      </c>
      <c r="AV35" s="181" t="s">
        <v>535</v>
      </c>
      <c r="AW35" s="181" t="s">
        <v>536</v>
      </c>
      <c r="AX35" s="122"/>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c r="IT35" s="110"/>
      <c r="IU35" s="110"/>
      <c r="IV35" s="110"/>
      <c r="IW35" s="110"/>
      <c r="IX35" s="110"/>
      <c r="IY35" s="110"/>
      <c r="IZ35" s="110"/>
      <c r="JA35" s="110"/>
      <c r="JB35" s="110"/>
      <c r="JC35" s="110"/>
      <c r="JD35" s="110"/>
      <c r="JE35" s="110"/>
      <c r="JF35" s="110"/>
      <c r="JG35" s="110"/>
      <c r="JH35" s="110"/>
      <c r="JI35" s="110"/>
      <c r="JJ35" s="110"/>
      <c r="JK35" s="110"/>
      <c r="JL35" s="110"/>
      <c r="JM35" s="110"/>
      <c r="JN35" s="110"/>
      <c r="JO35" s="110"/>
      <c r="JP35" s="110"/>
      <c r="JQ35" s="110"/>
      <c r="JR35" s="110"/>
      <c r="JS35" s="110"/>
      <c r="JT35" s="110"/>
      <c r="JU35" s="110"/>
      <c r="JV35" s="110"/>
      <c r="JW35" s="110"/>
      <c r="JX35" s="110"/>
      <c r="JY35" s="110"/>
      <c r="JZ35" s="110"/>
      <c r="KA35" s="110"/>
      <c r="KB35" s="110"/>
      <c r="KC35" s="110"/>
      <c r="KD35" s="110"/>
      <c r="KE35" s="110"/>
      <c r="KF35" s="110"/>
      <c r="KG35" s="110"/>
      <c r="KH35" s="110"/>
      <c r="KI35" s="110"/>
      <c r="KJ35" s="110"/>
      <c r="KK35" s="110"/>
      <c r="KL35" s="110"/>
      <c r="KM35" s="110"/>
      <c r="KN35" s="110"/>
      <c r="KO35" s="110"/>
      <c r="KP35" s="110"/>
      <c r="KQ35" s="110"/>
      <c r="KR35" s="110"/>
      <c r="KS35" s="110"/>
      <c r="KT35" s="110"/>
      <c r="KU35" s="110"/>
      <c r="KV35" s="110"/>
      <c r="KW35" s="110"/>
      <c r="KX35" s="110"/>
      <c r="KY35" s="110"/>
      <c r="KZ35" s="110"/>
      <c r="LA35" s="110"/>
      <c r="LB35" s="110"/>
      <c r="LC35" s="110"/>
      <c r="LD35" s="110"/>
      <c r="LE35" s="110"/>
      <c r="LF35" s="110"/>
      <c r="LG35" s="110"/>
      <c r="LH35" s="110"/>
      <c r="LI35" s="110"/>
      <c r="LJ35" s="110"/>
      <c r="LK35" s="110"/>
      <c r="LL35" s="110"/>
      <c r="LM35" s="110"/>
      <c r="LN35" s="110"/>
      <c r="LO35" s="110"/>
      <c r="LP35" s="110"/>
      <c r="LQ35" s="110"/>
      <c r="LR35" s="110"/>
      <c r="LS35" s="110"/>
      <c r="LT35" s="110"/>
      <c r="LU35" s="110"/>
      <c r="LV35" s="110"/>
      <c r="LW35" s="110"/>
      <c r="LX35" s="110"/>
      <c r="LY35" s="110"/>
      <c r="LZ35" s="110"/>
      <c r="MA35" s="110"/>
      <c r="MB35" s="110"/>
      <c r="MC35" s="110"/>
      <c r="MD35" s="110"/>
      <c r="ME35" s="110"/>
      <c r="MF35" s="110"/>
      <c r="MG35" s="110"/>
      <c r="MH35" s="110"/>
      <c r="MI35" s="110"/>
      <c r="MJ35" s="110"/>
      <c r="MK35" s="110"/>
      <c r="ML35" s="110"/>
      <c r="MM35" s="110"/>
      <c r="MN35" s="110"/>
      <c r="MO35" s="110"/>
      <c r="MP35" s="110"/>
      <c r="MQ35" s="110"/>
      <c r="MR35" s="110"/>
      <c r="MS35" s="110"/>
      <c r="MT35" s="110"/>
      <c r="MU35" s="110"/>
      <c r="MV35" s="110"/>
      <c r="MW35" s="110"/>
      <c r="MX35" s="110"/>
      <c r="MY35" s="110"/>
      <c r="MZ35" s="110"/>
      <c r="NA35" s="110"/>
      <c r="NB35" s="110"/>
      <c r="NC35" s="110"/>
      <c r="ND35" s="110"/>
      <c r="NE35" s="110"/>
      <c r="NF35" s="110"/>
      <c r="NG35" s="110"/>
      <c r="NH35" s="110"/>
      <c r="NI35" s="110"/>
      <c r="NJ35" s="110"/>
      <c r="NK35" s="110"/>
      <c r="NL35" s="110"/>
      <c r="NM35" s="110"/>
      <c r="NN35" s="110"/>
      <c r="NO35" s="110"/>
      <c r="NP35" s="110"/>
      <c r="NQ35" s="110"/>
      <c r="NR35" s="110"/>
      <c r="NS35" s="110"/>
      <c r="NT35" s="110"/>
      <c r="NU35" s="110"/>
      <c r="NV35" s="110"/>
      <c r="NW35" s="110"/>
      <c r="NX35" s="110"/>
      <c r="NY35" s="110"/>
      <c r="NZ35" s="110"/>
      <c r="OA35" s="110"/>
      <c r="OB35" s="110"/>
      <c r="OC35" s="110"/>
      <c r="OD35" s="110"/>
      <c r="OE35" s="110"/>
      <c r="OF35" s="110"/>
      <c r="OG35" s="110"/>
      <c r="OH35" s="110"/>
      <c r="OI35" s="110"/>
      <c r="OJ35" s="110"/>
      <c r="OK35" s="110"/>
      <c r="OL35" s="110"/>
      <c r="OM35" s="110"/>
      <c r="ON35" s="110"/>
      <c r="OO35" s="110"/>
      <c r="OP35" s="110"/>
      <c r="OQ35" s="110"/>
      <c r="OR35" s="110"/>
      <c r="OS35" s="110"/>
      <c r="OT35" s="110"/>
      <c r="OU35" s="110"/>
      <c r="OV35" s="110"/>
      <c r="OW35" s="110"/>
      <c r="OX35" s="110"/>
      <c r="OY35" s="110"/>
      <c r="OZ35" s="110"/>
      <c r="PA35" s="110"/>
      <c r="PB35" s="110"/>
      <c r="PC35" s="110"/>
      <c r="PD35" s="110"/>
      <c r="PE35" s="110"/>
      <c r="PF35" s="110"/>
      <c r="PG35" s="111"/>
    </row>
    <row r="36" spans="1:423" ht="293.25" hidden="1" customHeight="1" x14ac:dyDescent="0.3">
      <c r="A36" s="226"/>
      <c r="B36" s="162"/>
      <c r="C36" s="162"/>
      <c r="D36" s="228"/>
      <c r="E36" s="162"/>
      <c r="F36" s="162"/>
      <c r="G36" s="181"/>
      <c r="H36" s="181"/>
      <c r="I36" s="181"/>
      <c r="J36" s="174"/>
      <c r="K36" s="7"/>
      <c r="L36" s="172"/>
      <c r="M36" s="100" t="s">
        <v>71</v>
      </c>
      <c r="N36" s="100" t="s">
        <v>525</v>
      </c>
      <c r="O36" s="100" t="s">
        <v>525</v>
      </c>
      <c r="P36" s="162"/>
      <c r="Q36" s="100" t="s">
        <v>537</v>
      </c>
      <c r="R36" s="100" t="s">
        <v>538</v>
      </c>
      <c r="S36" s="203"/>
      <c r="T36" s="203"/>
      <c r="U36" s="123"/>
      <c r="V36" s="123"/>
      <c r="W36" s="34">
        <v>15</v>
      </c>
      <c r="X36" s="34">
        <v>15</v>
      </c>
      <c r="Y36" s="34">
        <v>15</v>
      </c>
      <c r="Z36" s="34">
        <v>15</v>
      </c>
      <c r="AA36" s="34">
        <v>15</v>
      </c>
      <c r="AB36" s="34">
        <v>15</v>
      </c>
      <c r="AC36" s="34">
        <v>10</v>
      </c>
      <c r="AD36" s="34">
        <v>100</v>
      </c>
      <c r="AE36" s="34" t="s">
        <v>79</v>
      </c>
      <c r="AF36" s="34" t="s">
        <v>79</v>
      </c>
      <c r="AG36" s="34" t="str">
        <f>VLOOKUP(CONCATENATE(AE36,AF36),[13]Parámetros!$A$2:$B$10,2,FALSE)</f>
        <v>Fuerte</v>
      </c>
      <c r="AH36" s="34">
        <v>100</v>
      </c>
      <c r="AI36" s="162"/>
      <c r="AJ36" s="181"/>
      <c r="AK36" s="181"/>
      <c r="AL36" s="181"/>
      <c r="AM36" s="181"/>
      <c r="AN36" s="181"/>
      <c r="AO36" s="229"/>
      <c r="AP36" s="230"/>
      <c r="AQ36" s="181"/>
      <c r="AR36" s="181"/>
      <c r="AS36" s="181"/>
      <c r="AT36" s="173"/>
      <c r="AU36" s="181"/>
      <c r="AV36" s="181"/>
      <c r="AW36" s="181"/>
    </row>
    <row r="37" spans="1:423" hidden="1" x14ac:dyDescent="0.3"/>
    <row r="38" spans="1:423" hidden="1" x14ac:dyDescent="0.3"/>
    <row r="40" spans="1:423" x14ac:dyDescent="0.3">
      <c r="A40" s="101"/>
      <c r="F40" s="127" t="s">
        <v>580</v>
      </c>
    </row>
    <row r="41" spans="1:423" ht="60.95" customHeight="1" x14ac:dyDescent="0.3">
      <c r="F41" s="11" t="s">
        <v>592</v>
      </c>
    </row>
  </sheetData>
  <sheetProtection selectLockedCells="1"/>
  <protectedRanges>
    <protectedRange sqref="R24:R25" name="Rango2_2"/>
    <protectedRange sqref="O24" name="Rango2_3"/>
  </protectedRanges>
  <mergeCells count="260">
    <mergeCell ref="AO35:AO36"/>
    <mergeCell ref="AP35:AP36"/>
    <mergeCell ref="AV35:AV36"/>
    <mergeCell ref="AW35:AW36"/>
    <mergeCell ref="AV33:AV34"/>
    <mergeCell ref="AQ35:AQ36"/>
    <mergeCell ref="AR35:AR36"/>
    <mergeCell ref="AS35:AS36"/>
    <mergeCell ref="AT35:AT36"/>
    <mergeCell ref="T35:T36"/>
    <mergeCell ref="AI35:AI36"/>
    <mergeCell ref="AJ35:AJ36"/>
    <mergeCell ref="AK35:AK36"/>
    <mergeCell ref="AK33:AK34"/>
    <mergeCell ref="AL33:AL34"/>
    <mergeCell ref="AM33:AM34"/>
    <mergeCell ref="AN33:AN34"/>
    <mergeCell ref="AL35:AL36"/>
    <mergeCell ref="AM35:AM36"/>
    <mergeCell ref="AN35:AN36"/>
    <mergeCell ref="AU35:AU36"/>
    <mergeCell ref="AW33:AW34"/>
    <mergeCell ref="AU33:AU34"/>
    <mergeCell ref="AQ33:AQ34"/>
    <mergeCell ref="AR33:AR34"/>
    <mergeCell ref="AS33:AS34"/>
    <mergeCell ref="AT33:AT34"/>
    <mergeCell ref="A35:A36"/>
    <mergeCell ref="F35:F36"/>
    <mergeCell ref="G35:G36"/>
    <mergeCell ref="H35:H36"/>
    <mergeCell ref="I35:I36"/>
    <mergeCell ref="J35:J36"/>
    <mergeCell ref="L35:L36"/>
    <mergeCell ref="P35:P36"/>
    <mergeCell ref="S35:S36"/>
    <mergeCell ref="B35:B36"/>
    <mergeCell ref="C35:C36"/>
    <mergeCell ref="D35:D36"/>
    <mergeCell ref="E35:E36"/>
    <mergeCell ref="AF33:AF34"/>
    <mergeCell ref="AG33:AG34"/>
    <mergeCell ref="AH33:AH34"/>
    <mergeCell ref="AI33:AI34"/>
    <mergeCell ref="Z33:Z34"/>
    <mergeCell ref="AA33:AA34"/>
    <mergeCell ref="AE33:AE34"/>
    <mergeCell ref="AO33:AO34"/>
    <mergeCell ref="AP33:AP34"/>
    <mergeCell ref="AJ33:AJ34"/>
    <mergeCell ref="AB33:AB34"/>
    <mergeCell ref="AC33:AC34"/>
    <mergeCell ref="AD33:AD34"/>
    <mergeCell ref="W33:W34"/>
    <mergeCell ref="X33:X34"/>
    <mergeCell ref="Y33:Y34"/>
    <mergeCell ref="P33:P34"/>
    <mergeCell ref="Q33:Q34"/>
    <mergeCell ref="R33:R34"/>
    <mergeCell ref="S33:S34"/>
    <mergeCell ref="T33:T34"/>
    <mergeCell ref="L33:L34"/>
    <mergeCell ref="M33:M34"/>
    <mergeCell ref="N33:N34"/>
    <mergeCell ref="O33:O34"/>
    <mergeCell ref="F33:F34"/>
    <mergeCell ref="G33:G34"/>
    <mergeCell ref="H33:H34"/>
    <mergeCell ref="I33:I34"/>
    <mergeCell ref="J33:J34"/>
    <mergeCell ref="A33:A34"/>
    <mergeCell ref="B33:B34"/>
    <mergeCell ref="C33:C34"/>
    <mergeCell ref="D33:D34"/>
    <mergeCell ref="E33:E34"/>
    <mergeCell ref="AU29:AU32"/>
    <mergeCell ref="AV29:AV32"/>
    <mergeCell ref="AW29:AW32"/>
    <mergeCell ref="AP29:AP32"/>
    <mergeCell ref="AQ29:AQ32"/>
    <mergeCell ref="AR29:AR32"/>
    <mergeCell ref="AS29:AS32"/>
    <mergeCell ref="AT29:AT32"/>
    <mergeCell ref="L29:L32"/>
    <mergeCell ref="N29:N32"/>
    <mergeCell ref="AI29:AI32"/>
    <mergeCell ref="AN29:AN32"/>
    <mergeCell ref="AO29:AO32"/>
    <mergeCell ref="G29:G32"/>
    <mergeCell ref="H29:H32"/>
    <mergeCell ref="I29:I32"/>
    <mergeCell ref="J29:J32"/>
    <mergeCell ref="K29:K32"/>
    <mergeCell ref="A29:A32"/>
    <mergeCell ref="B29:B32"/>
    <mergeCell ref="C29:C32"/>
    <mergeCell ref="D29:D32"/>
    <mergeCell ref="E29:E32"/>
    <mergeCell ref="AN7:AN8"/>
    <mergeCell ref="AO7:AO8"/>
    <mergeCell ref="AP7:AP8"/>
    <mergeCell ref="AQ7:AQ8"/>
    <mergeCell ref="AP13:AP14"/>
    <mergeCell ref="AQ13:AQ14"/>
    <mergeCell ref="AS13:AS14"/>
    <mergeCell ref="AR17:AR18"/>
    <mergeCell ref="AS17:AS18"/>
    <mergeCell ref="AP17:AP18"/>
    <mergeCell ref="AQ17:AQ18"/>
    <mergeCell ref="AR15:AR16"/>
    <mergeCell ref="AS15:AS16"/>
    <mergeCell ref="AO17:AO18"/>
    <mergeCell ref="AE7:AE8"/>
    <mergeCell ref="AF7:AF8"/>
    <mergeCell ref="AG7:AG8"/>
    <mergeCell ref="AH7:AH8"/>
    <mergeCell ref="N13:N14"/>
    <mergeCell ref="AB7:AB8"/>
    <mergeCell ref="AC7:AC8"/>
    <mergeCell ref="K7:K8"/>
    <mergeCell ref="L7:L8"/>
    <mergeCell ref="P7:P8"/>
    <mergeCell ref="Q7:Q8"/>
    <mergeCell ref="R7:R8"/>
    <mergeCell ref="S7:S8"/>
    <mergeCell ref="T7:T8"/>
    <mergeCell ref="W7:W8"/>
    <mergeCell ref="X7:X8"/>
    <mergeCell ref="L13:L14"/>
    <mergeCell ref="AA7:AA8"/>
    <mergeCell ref="M7:M8"/>
    <mergeCell ref="N7:N8"/>
    <mergeCell ref="O7:O8"/>
    <mergeCell ref="F1:H1"/>
    <mergeCell ref="A21:A22"/>
    <mergeCell ref="H20:H22"/>
    <mergeCell ref="I21:I22"/>
    <mergeCell ref="J21:J22"/>
    <mergeCell ref="D21:D22"/>
    <mergeCell ref="G21:G22"/>
    <mergeCell ref="F21:F22"/>
    <mergeCell ref="E21:E22"/>
    <mergeCell ref="C21:C22"/>
    <mergeCell ref="B21:B22"/>
    <mergeCell ref="F7:F8"/>
    <mergeCell ref="G7:G8"/>
    <mergeCell ref="H7:H8"/>
    <mergeCell ref="I7:I8"/>
    <mergeCell ref="J7:J8"/>
    <mergeCell ref="A7:A8"/>
    <mergeCell ref="B7:B8"/>
    <mergeCell ref="C7:C8"/>
    <mergeCell ref="D7:D8"/>
    <mergeCell ref="E7:E8"/>
    <mergeCell ref="B15:B16"/>
    <mergeCell ref="C15:C16"/>
    <mergeCell ref="D15:D16"/>
    <mergeCell ref="F24:F25"/>
    <mergeCell ref="L24:L25"/>
    <mergeCell ref="K24:K25"/>
    <mergeCell ref="AT21:AT22"/>
    <mergeCell ref="AW24:AW25"/>
    <mergeCell ref="AQ24:AQ25"/>
    <mergeCell ref="AI24:AI25"/>
    <mergeCell ref="AN24:AN25"/>
    <mergeCell ref="AO24:AO25"/>
    <mergeCell ref="AP24:AP25"/>
    <mergeCell ref="K21:K22"/>
    <mergeCell ref="L21:L22"/>
    <mergeCell ref="AR21:AR22"/>
    <mergeCell ref="AQ21:AQ22"/>
    <mergeCell ref="AS21:AS22"/>
    <mergeCell ref="AV23:AV25"/>
    <mergeCell ref="AW21:AW22"/>
    <mergeCell ref="AO21:AO22"/>
    <mergeCell ref="AN21:AN22"/>
    <mergeCell ref="AP21:AP22"/>
    <mergeCell ref="AU21:AU22"/>
    <mergeCell ref="AV21:AV22"/>
    <mergeCell ref="AN15:AN16"/>
    <mergeCell ref="AN17:AN18"/>
    <mergeCell ref="F17:F18"/>
    <mergeCell ref="G17:G18"/>
    <mergeCell ref="H17:H18"/>
    <mergeCell ref="I17:I18"/>
    <mergeCell ref="J17:J18"/>
    <mergeCell ref="E15:E16"/>
    <mergeCell ref="G15:G16"/>
    <mergeCell ref="H15:H16"/>
    <mergeCell ref="I15:I16"/>
    <mergeCell ref="J15:J16"/>
    <mergeCell ref="Z7:Z8"/>
    <mergeCell ref="AI7:AI8"/>
    <mergeCell ref="AJ7:AJ8"/>
    <mergeCell ref="A24:A25"/>
    <mergeCell ref="E24:E25"/>
    <mergeCell ref="J24:J25"/>
    <mergeCell ref="I24:I25"/>
    <mergeCell ref="H24:H25"/>
    <mergeCell ref="G24:G25"/>
    <mergeCell ref="A13:A18"/>
    <mergeCell ref="B13:B14"/>
    <mergeCell ref="C13:C14"/>
    <mergeCell ref="D13:D14"/>
    <mergeCell ref="E13:E14"/>
    <mergeCell ref="D24:D25"/>
    <mergeCell ref="C24:C25"/>
    <mergeCell ref="B24:B25"/>
    <mergeCell ref="B17:B18"/>
    <mergeCell ref="C17:C18"/>
    <mergeCell ref="D17:D18"/>
    <mergeCell ref="E17:E18"/>
    <mergeCell ref="K17:K18"/>
    <mergeCell ref="L17:L18"/>
    <mergeCell ref="N17:N18"/>
    <mergeCell ref="AW7:AW8"/>
    <mergeCell ref="AR7:AR8"/>
    <mergeCell ref="AW13:AW14"/>
    <mergeCell ref="AV13:AV14"/>
    <mergeCell ref="L15:L16"/>
    <mergeCell ref="N15:N16"/>
    <mergeCell ref="AI15:AI16"/>
    <mergeCell ref="A3:A6"/>
    <mergeCell ref="AV3:AV6"/>
    <mergeCell ref="AV9:AV10"/>
    <mergeCell ref="A9:A10"/>
    <mergeCell ref="B9:B10"/>
    <mergeCell ref="C9:C10"/>
    <mergeCell ref="D9:D10"/>
    <mergeCell ref="E9:E10"/>
    <mergeCell ref="AS7:AS8"/>
    <mergeCell ref="AT7:AT8"/>
    <mergeCell ref="AU7:AU8"/>
    <mergeCell ref="AV7:AV8"/>
    <mergeCell ref="AK7:AK8"/>
    <mergeCell ref="AL7:AL8"/>
    <mergeCell ref="AM7:AM8"/>
    <mergeCell ref="AD7:AD8"/>
    <mergeCell ref="Y7:Y8"/>
    <mergeCell ref="G13:G14"/>
    <mergeCell ref="AV17:AV18"/>
    <mergeCell ref="AW17:AW18"/>
    <mergeCell ref="AV15:AV16"/>
    <mergeCell ref="AW15:AW16"/>
    <mergeCell ref="AO15:AO16"/>
    <mergeCell ref="AP15:AP16"/>
    <mergeCell ref="AQ15:AQ16"/>
    <mergeCell ref="AT15:AT16"/>
    <mergeCell ref="AU15:AU16"/>
    <mergeCell ref="AT17:AT18"/>
    <mergeCell ref="AU17:AU18"/>
    <mergeCell ref="AI17:AI18"/>
    <mergeCell ref="K15:K16"/>
    <mergeCell ref="H13:H14"/>
    <mergeCell ref="I13:I14"/>
    <mergeCell ref="J13:J14"/>
    <mergeCell ref="K13:K14"/>
    <mergeCell ref="AI13:AI14"/>
    <mergeCell ref="AN13:AN14"/>
    <mergeCell ref="AO13:AO14"/>
  </mergeCells>
  <conditionalFormatting sqref="K3:K7">
    <cfRule type="containsText" dxfId="106" priority="150" operator="containsText" text="❌">
      <formula>NOT(ISERROR(SEARCH(("❌"),(K3))))</formula>
    </cfRule>
  </conditionalFormatting>
  <conditionalFormatting sqref="K11:K13">
    <cfRule type="containsText" dxfId="105" priority="56" operator="containsText" text="❌">
      <formula>NOT(ISERROR(SEARCH(("❌"),(K11))))</formula>
    </cfRule>
  </conditionalFormatting>
  <conditionalFormatting sqref="K15">
    <cfRule type="containsText" dxfId="104" priority="55" operator="containsText" text="❌">
      <formula>NOT(ISERROR(SEARCH(("❌"),(K15))))</formula>
    </cfRule>
  </conditionalFormatting>
  <conditionalFormatting sqref="K17">
    <cfRule type="containsText" dxfId="103" priority="54" operator="containsText" text="❌">
      <formula>NOT(ISERROR(SEARCH(("❌"),(K17))))</formula>
    </cfRule>
  </conditionalFormatting>
  <conditionalFormatting sqref="K19:K21">
    <cfRule type="containsText" dxfId="102" priority="45" operator="containsText" text="❌">
      <formula>NOT(ISERROR(SEARCH(("❌"),(K19))))</formula>
    </cfRule>
  </conditionalFormatting>
  <conditionalFormatting sqref="K23:K24">
    <cfRule type="containsText" dxfId="101" priority="164" operator="containsText" text="❌">
      <formula>NOT(ISERROR(SEARCH(("❌"),(K23))))</formula>
    </cfRule>
  </conditionalFormatting>
  <conditionalFormatting sqref="K28:K29">
    <cfRule type="containsText" dxfId="100" priority="15" operator="containsText" text="❌">
      <formula>NOT(ISERROR(SEARCH(("❌"),(K28))))</formula>
    </cfRule>
  </conditionalFormatting>
  <conditionalFormatting sqref="K33">
    <cfRule type="containsText" dxfId="99" priority="6" operator="containsText" text="❌">
      <formula>NOT(ISERROR(SEARCH(("❌"),(K33))))</formula>
    </cfRule>
  </conditionalFormatting>
  <conditionalFormatting sqref="K35">
    <cfRule type="containsText" dxfId="98" priority="1" operator="containsText" text="❌">
      <formula>NOT(ISERROR(SEARCH(("❌"),(K35))))</formula>
    </cfRule>
  </conditionalFormatting>
  <conditionalFormatting sqref="L17">
    <cfRule type="containsText" dxfId="97" priority="57" operator="containsText" text="Bajo">
      <formula>NOT(ISERROR(SEARCH("Bajo",L17)))</formula>
    </cfRule>
    <cfRule type="containsText" dxfId="96" priority="58" operator="containsText" text="Moderado">
      <formula>NOT(ISERROR(SEARCH("Moderado",L17)))</formula>
    </cfRule>
    <cfRule type="containsText" dxfId="95" priority="59" operator="containsText" text="Alto">
      <formula>NOT(ISERROR(SEARCH("Alto",L17)))</formula>
    </cfRule>
    <cfRule type="containsText" dxfId="94" priority="60" operator="containsText" text="Extremo">
      <formula>NOT(ISERROR(SEARCH("Extremo",L17)))</formula>
    </cfRule>
  </conditionalFormatting>
  <conditionalFormatting sqref="L19">
    <cfRule type="expression" dxfId="93" priority="46">
      <formula>NOT(ISERROR(SEARCH("Bajo",L19)))</formula>
    </cfRule>
    <cfRule type="expression" dxfId="92" priority="47">
      <formula>NOT(ISERROR(SEARCH("Moderado",L19)))</formula>
    </cfRule>
    <cfRule type="expression" dxfId="91" priority="48">
      <formula>NOT(ISERROR(SEARCH("Alto",L19)))</formula>
    </cfRule>
    <cfRule type="expression" dxfId="90" priority="49">
      <formula>NOT(ISERROR(SEARCH("Extremo",L19)))</formula>
    </cfRule>
  </conditionalFormatting>
  <conditionalFormatting sqref="L20:L21 L23:L24">
    <cfRule type="containsText" dxfId="89" priority="178" operator="containsText" text="Bajo">
      <formula>NOT(ISERROR(SEARCH("Bajo",L20)))</formula>
    </cfRule>
    <cfRule type="containsText" dxfId="88" priority="179" operator="containsText" text="Moderado">
      <formula>NOT(ISERROR(SEARCH("Moderado",L20)))</formula>
    </cfRule>
    <cfRule type="containsText" dxfId="87" priority="180" operator="containsText" text="Alto">
      <formula>NOT(ISERROR(SEARCH("Alto",L20)))</formula>
    </cfRule>
    <cfRule type="containsText" dxfId="86" priority="181" operator="containsText" text="Extremo">
      <formula>NOT(ISERROR(SEARCH("Extremo",L20)))</formula>
    </cfRule>
  </conditionalFormatting>
  <conditionalFormatting sqref="L26:L27">
    <cfRule type="containsText" dxfId="85" priority="41" operator="containsText" text="Bajo">
      <formula>NOT(ISERROR(SEARCH("Bajo",L26)))</formula>
    </cfRule>
    <cfRule type="containsText" dxfId="84" priority="42" operator="containsText" text="Moderado">
      <formula>NOT(ISERROR(SEARCH("Moderado",L26)))</formula>
    </cfRule>
    <cfRule type="containsText" dxfId="83" priority="43" operator="containsText" text="Alto">
      <formula>NOT(ISERROR(SEARCH("Alto",L26)))</formula>
    </cfRule>
    <cfRule type="containsText" dxfId="82" priority="44" operator="containsText" text="Extremo">
      <formula>NOT(ISERROR(SEARCH("Extremo",L26)))</formula>
    </cfRule>
  </conditionalFormatting>
  <conditionalFormatting sqref="L35">
    <cfRule type="containsText" dxfId="81" priority="2" operator="containsText" text="Bajo">
      <formula>NOT(ISERROR(SEARCH("Bajo",L35)))</formula>
    </cfRule>
    <cfRule type="containsText" dxfId="80" priority="3" operator="containsText" text="Moderado">
      <formula>NOT(ISERROR(SEARCH("Moderado",L35)))</formula>
    </cfRule>
    <cfRule type="containsText" dxfId="79" priority="4" operator="containsText" text="Alto">
      <formula>NOT(ISERROR(SEARCH("Alto",L35)))</formula>
    </cfRule>
    <cfRule type="containsText" dxfId="78" priority="5" operator="containsText" text="Extremo">
      <formula>NOT(ISERROR(SEARCH("Extremo",L35)))</formula>
    </cfRule>
  </conditionalFormatting>
  <conditionalFormatting sqref="L7:N7">
    <cfRule type="containsText" dxfId="77" priority="160" operator="containsText" text="Bajo">
      <formula>NOT(ISERROR(SEARCH("Bajo",L7)))</formula>
    </cfRule>
    <cfRule type="containsText" dxfId="76" priority="161" operator="containsText" text="Moderado">
      <formula>NOT(ISERROR(SEARCH("Moderado",L7)))</formula>
    </cfRule>
    <cfRule type="containsText" dxfId="75" priority="162" operator="containsText" text="Alto">
      <formula>NOT(ISERROR(SEARCH("Alto",L7)))</formula>
    </cfRule>
    <cfRule type="containsText" dxfId="74" priority="163" operator="containsText" text="Extremo">
      <formula>NOT(ISERROR(SEARCH("Extremo",L7)))</formula>
    </cfRule>
  </conditionalFormatting>
  <conditionalFormatting sqref="L12:N12">
    <cfRule type="expression" dxfId="73" priority="112">
      <formula>NOT(ISERROR(SEARCH("Bajo",L12)))</formula>
    </cfRule>
    <cfRule type="expression" dxfId="72" priority="113">
      <formula>NOT(ISERROR(SEARCH("Moderado",L12)))</formula>
    </cfRule>
    <cfRule type="expression" dxfId="71" priority="114">
      <formula>NOT(ISERROR(SEARCH("Alto",L12)))</formula>
    </cfRule>
    <cfRule type="expression" dxfId="70" priority="115">
      <formula>NOT(ISERROR(SEARCH("Extremo",L12)))</formula>
    </cfRule>
  </conditionalFormatting>
  <conditionalFormatting sqref="L13:N13 L15:N15">
    <cfRule type="containsText" dxfId="69" priority="61" operator="containsText" text="Bajo">
      <formula>NOT(ISERROR(SEARCH("Bajo",L13)))</formula>
    </cfRule>
    <cfRule type="containsText" dxfId="68" priority="62" operator="containsText" text="Moderado">
      <formula>NOT(ISERROR(SEARCH("Moderado",L13)))</formula>
    </cfRule>
    <cfRule type="containsText" dxfId="67" priority="63" operator="containsText" text="Alto">
      <formula>NOT(ISERROR(SEARCH("Alto",L13)))</formula>
    </cfRule>
    <cfRule type="containsText" dxfId="66" priority="64" operator="containsText" text="Extremo">
      <formula>NOT(ISERROR(SEARCH("Extremo",L13)))</formula>
    </cfRule>
  </conditionalFormatting>
  <conditionalFormatting sqref="L28:N28">
    <cfRule type="containsText" dxfId="65" priority="33" operator="containsText" text="Bajo">
      <formula>NOT(ISERROR(SEARCH("Bajo",L28)))</formula>
    </cfRule>
    <cfRule type="containsText" dxfId="64" priority="34" operator="containsText" text="Moderado">
      <formula>NOT(ISERROR(SEARCH("Moderado",L28)))</formula>
    </cfRule>
    <cfRule type="containsText" dxfId="63" priority="35" operator="containsText" text="Alto">
      <formula>NOT(ISERROR(SEARCH("Alto",L28)))</formula>
    </cfRule>
    <cfRule type="containsText" dxfId="62" priority="36" operator="containsText" text="Extremo">
      <formula>NOT(ISERROR(SEARCH("Extremo",L28)))</formula>
    </cfRule>
  </conditionalFormatting>
  <conditionalFormatting sqref="L29:N29">
    <cfRule type="expression" dxfId="61" priority="16">
      <formula>NOT(ISERROR(SEARCH("Bajo",L29)))</formula>
    </cfRule>
    <cfRule type="expression" dxfId="60" priority="17">
      <formula>NOT(ISERROR(SEARCH("Moderado",L29)))</formula>
    </cfRule>
    <cfRule type="expression" dxfId="59" priority="18">
      <formula>NOT(ISERROR(SEARCH("Alto",L29)))</formula>
    </cfRule>
    <cfRule type="expression" dxfId="58" priority="19">
      <formula>NOT(ISERROR(SEARCH("Extremo",L29)))</formula>
    </cfRule>
  </conditionalFormatting>
  <conditionalFormatting sqref="L33:N33">
    <cfRule type="containsText" dxfId="57" priority="11" operator="containsText" text="Bajo">
      <formula>NOT(ISERROR(SEARCH("Bajo",L33)))</formula>
    </cfRule>
    <cfRule type="containsText" dxfId="56" priority="12" operator="containsText" text="Moderado">
      <formula>NOT(ISERROR(SEARCH("Moderado",L33)))</formula>
    </cfRule>
    <cfRule type="containsText" dxfId="55" priority="13" operator="containsText" text="Alto">
      <formula>NOT(ISERROR(SEARCH("Alto",L33)))</formula>
    </cfRule>
    <cfRule type="containsText" dxfId="54" priority="14" operator="containsText" text="Extremo">
      <formula>NOT(ISERROR(SEARCH("Extremo",L33)))</formula>
    </cfRule>
  </conditionalFormatting>
  <conditionalFormatting sqref="M14">
    <cfRule type="containsText" dxfId="53" priority="84" operator="containsText" text="Bajo">
      <formula>NOT(ISERROR(SEARCH("Bajo",M14)))</formula>
    </cfRule>
    <cfRule type="containsText" dxfId="52" priority="85" operator="containsText" text="Moderado">
      <formula>NOT(ISERROR(SEARCH("Moderado",M14)))</formula>
    </cfRule>
    <cfRule type="containsText" dxfId="51" priority="86" operator="containsText" text="Alto">
      <formula>NOT(ISERROR(SEARCH("Alto",M14)))</formula>
    </cfRule>
    <cfRule type="containsText" dxfId="50" priority="87" operator="containsText" text="Extremo">
      <formula>NOT(ISERROR(SEARCH("Extremo",M14)))</formula>
    </cfRule>
  </conditionalFormatting>
  <conditionalFormatting sqref="M30">
    <cfRule type="expression" dxfId="49" priority="20">
      <formula>NOT(ISERROR(SEARCH("Bajo",M30)))</formula>
    </cfRule>
    <cfRule type="expression" dxfId="48" priority="21">
      <formula>NOT(ISERROR(SEARCH("Moderado",M30)))</formula>
    </cfRule>
    <cfRule type="expression" dxfId="47" priority="22">
      <formula>NOT(ISERROR(SEARCH("Alto",M30)))</formula>
    </cfRule>
    <cfRule type="expression" dxfId="46" priority="23">
      <formula>NOT(ISERROR(SEARCH("Extremo",M30)))</formula>
    </cfRule>
  </conditionalFormatting>
  <conditionalFormatting sqref="M11:O11">
    <cfRule type="containsText" dxfId="45" priority="121" operator="containsText" text="Bajo">
      <formula>NOT(ISERROR(SEARCH("Bajo",M11)))</formula>
    </cfRule>
    <cfRule type="containsText" dxfId="44" priority="122" operator="containsText" text="Moderado">
      <formula>NOT(ISERROR(SEARCH("Moderado",M11)))</formula>
    </cfRule>
    <cfRule type="containsText" dxfId="43" priority="123" operator="containsText" text="Alto">
      <formula>NOT(ISERROR(SEARCH("Alto",M11)))</formula>
    </cfRule>
    <cfRule type="containsText" dxfId="42" priority="124" operator="containsText" text="Extremo">
      <formula>NOT(ISERROR(SEARCH("Extremo",M11)))</formula>
    </cfRule>
  </conditionalFormatting>
  <conditionalFormatting sqref="AP3:AP6 L5:L6">
    <cfRule type="containsText" dxfId="41" priority="151" operator="containsText" text="bajo">
      <formula>NOT(ISERROR(SEARCH("bajo",L3)))</formula>
    </cfRule>
    <cfRule type="containsText" dxfId="40" priority="152" operator="containsText" text="moderado">
      <formula>NOT(ISERROR(SEARCH("moderado",L3)))</formula>
    </cfRule>
    <cfRule type="containsText" dxfId="39" priority="153" operator="containsText" text="alto">
      <formula>NOT(ISERROR(SEARCH("alto",L3)))</formula>
    </cfRule>
    <cfRule type="containsText" dxfId="38" priority="154" operator="containsText" text="extremo">
      <formula>NOT(ISERROR(SEARCH("extremo",L3)))</formula>
    </cfRule>
  </conditionalFormatting>
  <conditionalFormatting sqref="AP7">
    <cfRule type="containsText" dxfId="37" priority="156" operator="containsText" text="Alto">
      <formula>NOT(ISERROR(SEARCH("Alto",AP7)))</formula>
    </cfRule>
    <cfRule type="containsText" dxfId="36" priority="157" operator="containsText" text="Moderado">
      <formula>NOT(ISERROR(SEARCH("Moderado",AP7)))</formula>
    </cfRule>
    <cfRule type="containsText" dxfId="35" priority="158" operator="containsText" text="Bajo">
      <formula>NOT(ISERROR(SEARCH("Bajo",AP7)))</formula>
    </cfRule>
    <cfRule type="containsText" dxfId="34" priority="159" operator="containsText" text="Extremo">
      <formula>NOT(ISERROR(SEARCH("Extremo",AP7)))</formula>
    </cfRule>
  </conditionalFormatting>
  <conditionalFormatting sqref="AP12">
    <cfRule type="expression" dxfId="33" priority="116">
      <formula>NOT(ISERROR(SEARCH("Alto",AP12)))</formula>
    </cfRule>
  </conditionalFormatting>
  <conditionalFormatting sqref="AP13">
    <cfRule type="containsText" dxfId="32" priority="80" operator="containsText" text="Alto">
      <formula>NOT(ISERROR(SEARCH("Alto",AP13)))</formula>
    </cfRule>
    <cfRule type="containsText" dxfId="31" priority="81" operator="containsText" text="Moderado">
      <formula>NOT(ISERROR(SEARCH("Moderado",AP13)))</formula>
    </cfRule>
    <cfRule type="containsText" dxfId="30" priority="82" operator="containsText" text="Bajo">
      <formula>NOT(ISERROR(SEARCH("Bajo",AP13)))</formula>
    </cfRule>
    <cfRule type="containsText" dxfId="29" priority="83" operator="containsText" text="Extremo">
      <formula>NOT(ISERROR(SEARCH("Extremo",AP13)))</formula>
    </cfRule>
  </conditionalFormatting>
  <conditionalFormatting sqref="AP15">
    <cfRule type="containsText" dxfId="28" priority="72" operator="containsText" text="Alto">
      <formula>NOT(ISERROR(SEARCH("Alto",AP15)))</formula>
    </cfRule>
    <cfRule type="containsText" dxfId="27" priority="73" operator="containsText" text="Moderado">
      <formula>NOT(ISERROR(SEARCH("Moderado",AP15)))</formula>
    </cfRule>
    <cfRule type="containsText" dxfId="26" priority="74" operator="containsText" text="Bajo">
      <formula>NOT(ISERROR(SEARCH("Bajo",AP15)))</formula>
    </cfRule>
    <cfRule type="containsText" dxfId="25" priority="75" operator="containsText" text="Extremo">
      <formula>NOT(ISERROR(SEARCH("Extremo",AP15)))</formula>
    </cfRule>
  </conditionalFormatting>
  <conditionalFormatting sqref="AP17">
    <cfRule type="containsText" dxfId="24" priority="68" operator="containsText" text="Alto">
      <formula>NOT(ISERROR(SEARCH("Alto",AP17)))</formula>
    </cfRule>
    <cfRule type="containsText" dxfId="23" priority="69" operator="containsText" text="Moderado">
      <formula>NOT(ISERROR(SEARCH("Moderado",AP17)))</formula>
    </cfRule>
    <cfRule type="containsText" dxfId="22" priority="70" operator="containsText" text="Bajo">
      <formula>NOT(ISERROR(SEARCH("Bajo",AP17)))</formula>
    </cfRule>
    <cfRule type="containsText" dxfId="21" priority="71" operator="containsText" text="Extremo">
      <formula>NOT(ISERROR(SEARCH("Extremo",AP17)))</formula>
    </cfRule>
  </conditionalFormatting>
  <conditionalFormatting sqref="AP19">
    <cfRule type="expression" dxfId="20" priority="50">
      <formula>NOT(ISERROR(SEARCH("Alto",AP19)))</formula>
    </cfRule>
  </conditionalFormatting>
  <conditionalFormatting sqref="AP20:AP21">
    <cfRule type="containsText" dxfId="19" priority="174" operator="containsText" text="Alto">
      <formula>NOT(ISERROR(SEARCH("Alto",AP20)))</formula>
    </cfRule>
    <cfRule type="containsText" dxfId="18" priority="175" operator="containsText" text="Moderado">
      <formula>NOT(ISERROR(SEARCH("Moderado",AP20)))</formula>
    </cfRule>
    <cfRule type="containsText" dxfId="17" priority="176" operator="containsText" text="Bajo">
      <formula>NOT(ISERROR(SEARCH("Bajo",AP20)))</formula>
    </cfRule>
    <cfRule type="containsText" dxfId="16" priority="177" operator="containsText" text="Extremo">
      <formula>NOT(ISERROR(SEARCH("Extremo",AP20)))</formula>
    </cfRule>
  </conditionalFormatting>
  <conditionalFormatting sqref="AP23:AP24">
    <cfRule type="containsText" dxfId="15" priority="167" operator="containsText" text="Alto">
      <formula>NOT(ISERROR(SEARCH("Alto",AP23)))</formula>
    </cfRule>
    <cfRule type="containsText" dxfId="14" priority="168" operator="containsText" text="Moderado">
      <formula>NOT(ISERROR(SEARCH("Moderado",AP23)))</formula>
    </cfRule>
    <cfRule type="containsText" dxfId="13" priority="169" operator="containsText" text="Bajo">
      <formula>NOT(ISERROR(SEARCH("Bajo",AP23)))</formula>
    </cfRule>
    <cfRule type="containsText" dxfId="12" priority="170" operator="containsText" text="Extremo">
      <formula>NOT(ISERROR(SEARCH("Extremo",AP23)))</formula>
    </cfRule>
  </conditionalFormatting>
  <conditionalFormatting sqref="AP26:AP28">
    <cfRule type="containsText" dxfId="11" priority="29" operator="containsText" text="Alto">
      <formula>NOT(ISERROR(SEARCH("Alto",AP26)))</formula>
    </cfRule>
    <cfRule type="containsText" dxfId="10" priority="30" operator="containsText" text="Moderado">
      <formula>NOT(ISERROR(SEARCH("Moderado",AP26)))</formula>
    </cfRule>
    <cfRule type="containsText" dxfId="9" priority="31" operator="containsText" text="Bajo">
      <formula>NOT(ISERROR(SEARCH("Bajo",AP26)))</formula>
    </cfRule>
    <cfRule type="containsText" dxfId="8" priority="32" operator="containsText" text="Extremo">
      <formula>NOT(ISERROR(SEARCH("Extremo",AP26)))</formula>
    </cfRule>
  </conditionalFormatting>
  <conditionalFormatting sqref="AP29">
    <cfRule type="expression" dxfId="7" priority="24">
      <formula>NOT(ISERROR(SEARCH("Alto",AP29)))</formula>
    </cfRule>
    <cfRule type="expression" dxfId="6" priority="25">
      <formula>NOT(ISERROR(SEARCH("Moderado",AP29)))</formula>
    </cfRule>
    <cfRule type="expression" dxfId="5" priority="26">
      <formula>NOT(ISERROR(SEARCH("Bajo",AP29)))</formula>
    </cfRule>
    <cfRule type="expression" dxfId="4" priority="27">
      <formula>NOT(ISERROR(SEARCH("Extremo",AP29)))</formula>
    </cfRule>
  </conditionalFormatting>
  <conditionalFormatting sqref="AP33">
    <cfRule type="containsText" dxfId="3" priority="7" operator="containsText" text="Alto">
      <formula>NOT(ISERROR(SEARCH("Alto",AP33)))</formula>
    </cfRule>
    <cfRule type="containsText" dxfId="2" priority="8" operator="containsText" text="Moderado">
      <formula>NOT(ISERROR(SEARCH("Moderado",AP33)))</formula>
    </cfRule>
    <cfRule type="containsText" dxfId="1" priority="9" operator="containsText" text="Bajo">
      <formula>NOT(ISERROR(SEARCH("Bajo",AP33)))</formula>
    </cfRule>
    <cfRule type="containsText" dxfId="0" priority="10" operator="containsText" text="Extremo">
      <formula>NOT(ISERROR(SEARCH("Extremo",AP33)))</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000-000000000000}">
          <x14:formula1>
            <xm:f>Parámetros!$A$40:$A$44</xm:f>
          </x14:formula1>
          <xm:sqref>I23:I24 I20:I21 AN20:AN21 AN23:AN24</xm:sqref>
        </x14:dataValidation>
        <x14:dataValidation type="list" allowBlank="1" showInputMessage="1" showErrorMessage="1" xr:uid="{00000000-0002-0000-0000-000001000000}">
          <x14:formula1>
            <xm:f>Parámetros!$A$47:$A$51</xm:f>
          </x14:formula1>
          <xm:sqref>AO20:AO21 AO23:AO24</xm:sqref>
        </x14:dataValidation>
        <x14:dataValidation type="list" allowBlank="1" showInputMessage="1" showErrorMessage="1" xr:uid="{00000000-0002-0000-0000-000002000000}">
          <x14:formula1>
            <xm:f>Parámetros!$A$93:$A$96</xm:f>
          </x14:formula1>
          <xm:sqref>AQ20:AQ21 AQ23:AQ24 AQ26:AQ28 AQ37:AQ1048576</xm:sqref>
        </x14:dataValidation>
        <x14:dataValidation type="list" allowBlank="1" showInputMessage="1" showErrorMessage="1" xr:uid="{00000000-0002-0000-0000-000003000000}">
          <x14:formula1>
            <xm:f>Parámetros!$A$84:$A$85</xm:f>
          </x14:formula1>
          <xm:sqref>AJ20:AJ25</xm:sqref>
        </x14:dataValidation>
        <x14:dataValidation type="list" allowBlank="1" showInputMessage="1" showErrorMessage="1" xr:uid="{00000000-0002-0000-0000-000004000000}">
          <x14:formula1>
            <xm:f>Parámetros!$B$84:$B$86</xm:f>
          </x14:formula1>
          <xm:sqref>AK20:AK25</xm:sqref>
        </x14:dataValidation>
        <x14:dataValidation type="list" allowBlank="1" showInputMessage="1" showErrorMessage="1" xr:uid="{00000000-0002-0000-0000-000005000000}">
          <x14:formula1>
            <xm:f>Parámetros!$A$118:$A$120</xm:f>
          </x14:formula1>
          <xm:sqref>AF20:AF25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32" t="s">
        <v>0</v>
      </c>
      <c r="B1" s="232"/>
      <c r="C1" s="232"/>
      <c r="D1" s="232"/>
      <c r="E1" s="232"/>
      <c r="F1" s="232"/>
      <c r="G1" s="232"/>
      <c r="H1" s="232"/>
    </row>
    <row r="2" spans="1:12" x14ac:dyDescent="0.2">
      <c r="A2" s="231" t="s">
        <v>1</v>
      </c>
      <c r="B2" s="231"/>
      <c r="C2" s="231"/>
      <c r="D2" s="231"/>
      <c r="E2" s="231"/>
      <c r="F2" s="231"/>
      <c r="G2" s="231"/>
      <c r="H2" s="6" t="s">
        <v>2</v>
      </c>
    </row>
    <row r="3" spans="1:12" x14ac:dyDescent="0.2">
      <c r="A3" s="231" t="s">
        <v>3</v>
      </c>
      <c r="B3" s="231"/>
      <c r="C3" s="231"/>
      <c r="D3" s="231"/>
      <c r="E3" s="231"/>
      <c r="F3" s="231"/>
      <c r="G3" s="231"/>
      <c r="H3" s="6" t="s">
        <v>4</v>
      </c>
    </row>
    <row r="4" spans="1:12" x14ac:dyDescent="0.2">
      <c r="A4" s="231" t="s">
        <v>5</v>
      </c>
      <c r="B4" s="231"/>
      <c r="C4" s="231"/>
      <c r="D4" s="231"/>
      <c r="E4" s="231"/>
      <c r="F4" s="231"/>
      <c r="G4" s="231"/>
      <c r="H4" s="6" t="s">
        <v>4</v>
      </c>
    </row>
    <row r="5" spans="1:12" x14ac:dyDescent="0.2">
      <c r="A5" s="231" t="s">
        <v>6</v>
      </c>
      <c r="B5" s="231"/>
      <c r="C5" s="231"/>
      <c r="D5" s="231"/>
      <c r="E5" s="231"/>
      <c r="F5" s="231"/>
      <c r="G5" s="231"/>
      <c r="H5" s="6" t="s">
        <v>2</v>
      </c>
    </row>
    <row r="6" spans="1:12" x14ac:dyDescent="0.2">
      <c r="A6" s="231" t="s">
        <v>7</v>
      </c>
      <c r="B6" s="231"/>
      <c r="C6" s="231"/>
      <c r="D6" s="231"/>
      <c r="E6" s="231"/>
      <c r="F6" s="231"/>
      <c r="G6" s="231"/>
      <c r="H6" s="6" t="s">
        <v>4</v>
      </c>
    </row>
    <row r="7" spans="1:12" x14ac:dyDescent="0.2">
      <c r="A7" s="231" t="s">
        <v>8</v>
      </c>
      <c r="B7" s="231"/>
      <c r="C7" s="231"/>
      <c r="D7" s="231"/>
      <c r="E7" s="231"/>
      <c r="F7" s="231"/>
      <c r="G7" s="231"/>
      <c r="H7" s="6" t="s">
        <v>4</v>
      </c>
    </row>
    <row r="8" spans="1:12" x14ac:dyDescent="0.2">
      <c r="A8" s="231" t="s">
        <v>9</v>
      </c>
      <c r="B8" s="231"/>
      <c r="C8" s="231"/>
      <c r="D8" s="231"/>
      <c r="E8" s="231"/>
      <c r="F8" s="231"/>
      <c r="G8" s="231"/>
      <c r="H8" s="6" t="s">
        <v>4</v>
      </c>
    </row>
    <row r="9" spans="1:12" x14ac:dyDescent="0.2">
      <c r="A9" s="231" t="s">
        <v>10</v>
      </c>
      <c r="B9" s="231"/>
      <c r="C9" s="231"/>
      <c r="D9" s="231"/>
      <c r="E9" s="231"/>
      <c r="F9" s="231"/>
      <c r="G9" s="231"/>
      <c r="H9" s="6" t="s">
        <v>2</v>
      </c>
    </row>
    <row r="10" spans="1:12" x14ac:dyDescent="0.2">
      <c r="A10" s="231" t="s">
        <v>11</v>
      </c>
      <c r="B10" s="231"/>
      <c r="C10" s="231"/>
      <c r="D10" s="231"/>
      <c r="E10" s="231"/>
      <c r="F10" s="231"/>
      <c r="G10" s="231"/>
      <c r="H10" s="6" t="s">
        <v>2</v>
      </c>
    </row>
    <row r="11" spans="1:12" x14ac:dyDescent="0.2">
      <c r="A11" s="231" t="s">
        <v>12</v>
      </c>
      <c r="B11" s="231"/>
      <c r="C11" s="231"/>
      <c r="D11" s="231"/>
      <c r="E11" s="231"/>
      <c r="F11" s="231"/>
      <c r="G11" s="231"/>
      <c r="H11" s="6" t="s">
        <v>4</v>
      </c>
    </row>
    <row r="12" spans="1:12" x14ac:dyDescent="0.2">
      <c r="A12" s="231" t="s">
        <v>13</v>
      </c>
      <c r="B12" s="231"/>
      <c r="C12" s="231"/>
      <c r="D12" s="231"/>
      <c r="E12" s="231"/>
      <c r="F12" s="231"/>
      <c r="G12" s="231"/>
      <c r="H12" s="6" t="s">
        <v>4</v>
      </c>
    </row>
    <row r="13" spans="1:12" x14ac:dyDescent="0.2">
      <c r="A13" s="231" t="s">
        <v>14</v>
      </c>
      <c r="B13" s="231"/>
      <c r="C13" s="231"/>
      <c r="D13" s="231"/>
      <c r="E13" s="231"/>
      <c r="F13" s="231"/>
      <c r="G13" s="231"/>
      <c r="H13" s="6" t="s">
        <v>4</v>
      </c>
      <c r="L13" s="5" t="s">
        <v>4</v>
      </c>
    </row>
    <row r="14" spans="1:12" x14ac:dyDescent="0.2">
      <c r="A14" s="231" t="s">
        <v>15</v>
      </c>
      <c r="B14" s="231"/>
      <c r="C14" s="231"/>
      <c r="D14" s="231"/>
      <c r="E14" s="231"/>
      <c r="F14" s="231"/>
      <c r="G14" s="231"/>
      <c r="H14" s="6" t="s">
        <v>4</v>
      </c>
      <c r="L14" s="5" t="s">
        <v>2</v>
      </c>
    </row>
    <row r="15" spans="1:12" x14ac:dyDescent="0.2">
      <c r="A15" s="231" t="s">
        <v>16</v>
      </c>
      <c r="B15" s="231"/>
      <c r="C15" s="231"/>
      <c r="D15" s="231"/>
      <c r="E15" s="231"/>
      <c r="F15" s="231"/>
      <c r="G15" s="231"/>
      <c r="H15" s="6" t="s">
        <v>4</v>
      </c>
    </row>
    <row r="16" spans="1:12" x14ac:dyDescent="0.2">
      <c r="A16" s="231" t="s">
        <v>17</v>
      </c>
      <c r="B16" s="231"/>
      <c r="C16" s="231"/>
      <c r="D16" s="231"/>
      <c r="E16" s="231"/>
      <c r="F16" s="231"/>
      <c r="G16" s="231"/>
      <c r="H16" s="6" t="s">
        <v>2</v>
      </c>
    </row>
    <row r="17" spans="1:8" x14ac:dyDescent="0.2">
      <c r="A17" s="231" t="s">
        <v>18</v>
      </c>
      <c r="B17" s="231"/>
      <c r="C17" s="231"/>
      <c r="D17" s="231"/>
      <c r="E17" s="231"/>
      <c r="F17" s="231"/>
      <c r="G17" s="231"/>
      <c r="H17" s="6" t="s">
        <v>2</v>
      </c>
    </row>
    <row r="18" spans="1:8" x14ac:dyDescent="0.2">
      <c r="A18" s="231" t="s">
        <v>19</v>
      </c>
      <c r="B18" s="231"/>
      <c r="C18" s="231"/>
      <c r="D18" s="231"/>
      <c r="E18" s="231"/>
      <c r="F18" s="231"/>
      <c r="G18" s="231"/>
      <c r="H18" s="6" t="s">
        <v>2</v>
      </c>
    </row>
    <row r="19" spans="1:8" x14ac:dyDescent="0.2">
      <c r="A19" s="231" t="s">
        <v>20</v>
      </c>
      <c r="B19" s="231"/>
      <c r="C19" s="231"/>
      <c r="D19" s="231"/>
      <c r="E19" s="231"/>
      <c r="F19" s="231"/>
      <c r="G19" s="231"/>
      <c r="H19" s="6" t="s">
        <v>4</v>
      </c>
    </row>
    <row r="20" spans="1:8" x14ac:dyDescent="0.2">
      <c r="A20" s="231" t="s">
        <v>21</v>
      </c>
      <c r="B20" s="231"/>
      <c r="C20" s="231"/>
      <c r="D20" s="231"/>
      <c r="E20" s="231"/>
      <c r="F20" s="231"/>
      <c r="G20" s="231"/>
      <c r="H20" s="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32" t="s">
        <v>0</v>
      </c>
      <c r="B1" s="232"/>
      <c r="C1" s="232"/>
      <c r="D1" s="232"/>
      <c r="E1" s="232"/>
      <c r="F1" s="232"/>
      <c r="G1" s="232"/>
      <c r="H1" s="232"/>
    </row>
    <row r="2" spans="1:12" x14ac:dyDescent="0.2">
      <c r="A2" s="231" t="s">
        <v>1</v>
      </c>
      <c r="B2" s="231"/>
      <c r="C2" s="231"/>
      <c r="D2" s="231"/>
      <c r="E2" s="231"/>
      <c r="F2" s="231"/>
      <c r="G2" s="231"/>
      <c r="H2" s="6" t="s">
        <v>2</v>
      </c>
    </row>
    <row r="3" spans="1:12" x14ac:dyDescent="0.2">
      <c r="A3" s="231" t="s">
        <v>3</v>
      </c>
      <c r="B3" s="231"/>
      <c r="C3" s="231"/>
      <c r="D3" s="231"/>
      <c r="E3" s="231"/>
      <c r="F3" s="231"/>
      <c r="G3" s="231"/>
      <c r="H3" s="6" t="s">
        <v>2</v>
      </c>
    </row>
    <row r="4" spans="1:12" x14ac:dyDescent="0.2">
      <c r="A4" s="231" t="s">
        <v>5</v>
      </c>
      <c r="B4" s="231"/>
      <c r="C4" s="231"/>
      <c r="D4" s="231"/>
      <c r="E4" s="231"/>
      <c r="F4" s="231"/>
      <c r="G4" s="231"/>
      <c r="H4" s="6" t="s">
        <v>2</v>
      </c>
    </row>
    <row r="5" spans="1:12" x14ac:dyDescent="0.2">
      <c r="A5" s="231" t="s">
        <v>6</v>
      </c>
      <c r="B5" s="231"/>
      <c r="C5" s="231"/>
      <c r="D5" s="231"/>
      <c r="E5" s="231"/>
      <c r="F5" s="231"/>
      <c r="G5" s="231"/>
      <c r="H5" s="6" t="s">
        <v>2</v>
      </c>
    </row>
    <row r="6" spans="1:12" x14ac:dyDescent="0.2">
      <c r="A6" s="231" t="s">
        <v>7</v>
      </c>
      <c r="B6" s="231"/>
      <c r="C6" s="231"/>
      <c r="D6" s="231"/>
      <c r="E6" s="231"/>
      <c r="F6" s="231"/>
      <c r="G6" s="231"/>
      <c r="H6" s="6" t="s">
        <v>2</v>
      </c>
    </row>
    <row r="7" spans="1:12" x14ac:dyDescent="0.2">
      <c r="A7" s="231" t="s">
        <v>8</v>
      </c>
      <c r="B7" s="231"/>
      <c r="C7" s="231"/>
      <c r="D7" s="231"/>
      <c r="E7" s="231"/>
      <c r="F7" s="231"/>
      <c r="G7" s="231"/>
      <c r="H7" s="6" t="s">
        <v>2</v>
      </c>
    </row>
    <row r="8" spans="1:12" x14ac:dyDescent="0.2">
      <c r="A8" s="231" t="s">
        <v>9</v>
      </c>
      <c r="B8" s="231"/>
      <c r="C8" s="231"/>
      <c r="D8" s="231"/>
      <c r="E8" s="231"/>
      <c r="F8" s="231"/>
      <c r="G8" s="231"/>
      <c r="H8" s="6" t="s">
        <v>4</v>
      </c>
    </row>
    <row r="9" spans="1:12" x14ac:dyDescent="0.2">
      <c r="A9" s="231" t="s">
        <v>10</v>
      </c>
      <c r="B9" s="231"/>
      <c r="C9" s="231"/>
      <c r="D9" s="231"/>
      <c r="E9" s="231"/>
      <c r="F9" s="231"/>
      <c r="G9" s="231"/>
      <c r="H9" s="6" t="s">
        <v>2</v>
      </c>
    </row>
    <row r="10" spans="1:12" x14ac:dyDescent="0.2">
      <c r="A10" s="231" t="s">
        <v>11</v>
      </c>
      <c r="B10" s="231"/>
      <c r="C10" s="231"/>
      <c r="D10" s="231"/>
      <c r="E10" s="231"/>
      <c r="F10" s="231"/>
      <c r="G10" s="231"/>
      <c r="H10" s="6" t="s">
        <v>2</v>
      </c>
    </row>
    <row r="11" spans="1:12" x14ac:dyDescent="0.2">
      <c r="A11" s="231" t="s">
        <v>12</v>
      </c>
      <c r="B11" s="231"/>
      <c r="C11" s="231"/>
      <c r="D11" s="231"/>
      <c r="E11" s="231"/>
      <c r="F11" s="231"/>
      <c r="G11" s="231"/>
      <c r="H11" s="6" t="s">
        <v>4</v>
      </c>
    </row>
    <row r="12" spans="1:12" x14ac:dyDescent="0.2">
      <c r="A12" s="231" t="s">
        <v>13</v>
      </c>
      <c r="B12" s="231"/>
      <c r="C12" s="231"/>
      <c r="D12" s="231"/>
      <c r="E12" s="231"/>
      <c r="F12" s="231"/>
      <c r="G12" s="231"/>
      <c r="H12" s="6" t="s">
        <v>4</v>
      </c>
    </row>
    <row r="13" spans="1:12" x14ac:dyDescent="0.2">
      <c r="A13" s="231" t="s">
        <v>14</v>
      </c>
      <c r="B13" s="231"/>
      <c r="C13" s="231"/>
      <c r="D13" s="231"/>
      <c r="E13" s="231"/>
      <c r="F13" s="231"/>
      <c r="G13" s="231"/>
      <c r="H13" s="6" t="s">
        <v>4</v>
      </c>
      <c r="L13" s="5" t="s">
        <v>4</v>
      </c>
    </row>
    <row r="14" spans="1:12" x14ac:dyDescent="0.2">
      <c r="A14" s="231" t="s">
        <v>15</v>
      </c>
      <c r="B14" s="231"/>
      <c r="C14" s="231"/>
      <c r="D14" s="231"/>
      <c r="E14" s="231"/>
      <c r="F14" s="231"/>
      <c r="G14" s="231"/>
      <c r="H14" s="6" t="s">
        <v>4</v>
      </c>
      <c r="L14" s="5" t="s">
        <v>2</v>
      </c>
    </row>
    <row r="15" spans="1:12" x14ac:dyDescent="0.2">
      <c r="A15" s="231" t="s">
        <v>16</v>
      </c>
      <c r="B15" s="231"/>
      <c r="C15" s="231"/>
      <c r="D15" s="231"/>
      <c r="E15" s="231"/>
      <c r="F15" s="231"/>
      <c r="G15" s="231"/>
      <c r="H15" s="6" t="s">
        <v>4</v>
      </c>
    </row>
    <row r="16" spans="1:12" x14ac:dyDescent="0.2">
      <c r="A16" s="231" t="s">
        <v>17</v>
      </c>
      <c r="B16" s="231"/>
      <c r="C16" s="231"/>
      <c r="D16" s="231"/>
      <c r="E16" s="231"/>
      <c r="F16" s="231"/>
      <c r="G16" s="231"/>
      <c r="H16" s="6" t="s">
        <v>2</v>
      </c>
    </row>
    <row r="17" spans="1:8" x14ac:dyDescent="0.2">
      <c r="A17" s="231" t="s">
        <v>18</v>
      </c>
      <c r="B17" s="231"/>
      <c r="C17" s="231"/>
      <c r="D17" s="231"/>
      <c r="E17" s="231"/>
      <c r="F17" s="231"/>
      <c r="G17" s="231"/>
      <c r="H17" s="6" t="s">
        <v>2</v>
      </c>
    </row>
    <row r="18" spans="1:8" x14ac:dyDescent="0.2">
      <c r="A18" s="231" t="s">
        <v>19</v>
      </c>
      <c r="B18" s="231"/>
      <c r="C18" s="231"/>
      <c r="D18" s="231"/>
      <c r="E18" s="231"/>
      <c r="F18" s="231"/>
      <c r="G18" s="231"/>
      <c r="H18" s="6" t="s">
        <v>2</v>
      </c>
    </row>
    <row r="19" spans="1:8" x14ac:dyDescent="0.2">
      <c r="A19" s="231" t="s">
        <v>20</v>
      </c>
      <c r="B19" s="231"/>
      <c r="C19" s="231"/>
      <c r="D19" s="231"/>
      <c r="E19" s="231"/>
      <c r="F19" s="231"/>
      <c r="G19" s="231"/>
      <c r="H19" s="6" t="s">
        <v>4</v>
      </c>
    </row>
    <row r="20" spans="1:8" x14ac:dyDescent="0.2">
      <c r="A20" s="231" t="s">
        <v>21</v>
      </c>
      <c r="B20" s="231"/>
      <c r="C20" s="231"/>
      <c r="D20" s="231"/>
      <c r="E20" s="231"/>
      <c r="F20" s="231"/>
      <c r="G20" s="231"/>
      <c r="H20" s="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32" t="s">
        <v>0</v>
      </c>
      <c r="B1" s="232"/>
      <c r="C1" s="232"/>
      <c r="D1" s="232"/>
      <c r="E1" s="232"/>
      <c r="F1" s="232"/>
      <c r="G1" s="232"/>
      <c r="H1" s="232"/>
    </row>
    <row r="2" spans="1:12" x14ac:dyDescent="0.2">
      <c r="A2" s="231" t="s">
        <v>1</v>
      </c>
      <c r="B2" s="231"/>
      <c r="C2" s="231"/>
      <c r="D2" s="231"/>
      <c r="E2" s="231"/>
      <c r="F2" s="231"/>
      <c r="G2" s="231"/>
      <c r="H2" s="6" t="s">
        <v>2</v>
      </c>
    </row>
    <row r="3" spans="1:12" x14ac:dyDescent="0.2">
      <c r="A3" s="231" t="s">
        <v>3</v>
      </c>
      <c r="B3" s="231"/>
      <c r="C3" s="231"/>
      <c r="D3" s="231"/>
      <c r="E3" s="231"/>
      <c r="F3" s="231"/>
      <c r="G3" s="231"/>
      <c r="H3" s="6" t="s">
        <v>2</v>
      </c>
    </row>
    <row r="4" spans="1:12" x14ac:dyDescent="0.2">
      <c r="A4" s="231" t="s">
        <v>5</v>
      </c>
      <c r="B4" s="231"/>
      <c r="C4" s="231"/>
      <c r="D4" s="231"/>
      <c r="E4" s="231"/>
      <c r="F4" s="231"/>
      <c r="G4" s="231"/>
      <c r="H4" s="6" t="s">
        <v>2</v>
      </c>
    </row>
    <row r="5" spans="1:12" x14ac:dyDescent="0.2">
      <c r="A5" s="231" t="s">
        <v>6</v>
      </c>
      <c r="B5" s="231"/>
      <c r="C5" s="231"/>
      <c r="D5" s="231"/>
      <c r="E5" s="231"/>
      <c r="F5" s="231"/>
      <c r="G5" s="231"/>
      <c r="H5" s="6" t="s">
        <v>2</v>
      </c>
    </row>
    <row r="6" spans="1:12" x14ac:dyDescent="0.2">
      <c r="A6" s="231" t="s">
        <v>7</v>
      </c>
      <c r="B6" s="231"/>
      <c r="C6" s="231"/>
      <c r="D6" s="231"/>
      <c r="E6" s="231"/>
      <c r="F6" s="231"/>
      <c r="G6" s="231"/>
      <c r="H6" s="6" t="s">
        <v>4</v>
      </c>
    </row>
    <row r="7" spans="1:12" x14ac:dyDescent="0.2">
      <c r="A7" s="231" t="s">
        <v>8</v>
      </c>
      <c r="B7" s="231"/>
      <c r="C7" s="231"/>
      <c r="D7" s="231"/>
      <c r="E7" s="231"/>
      <c r="F7" s="231"/>
      <c r="G7" s="231"/>
      <c r="H7" s="6" t="s">
        <v>2</v>
      </c>
    </row>
    <row r="8" spans="1:12" x14ac:dyDescent="0.2">
      <c r="A8" s="231" t="s">
        <v>9</v>
      </c>
      <c r="B8" s="231"/>
      <c r="C8" s="231"/>
      <c r="D8" s="231"/>
      <c r="E8" s="231"/>
      <c r="F8" s="231"/>
      <c r="G8" s="231"/>
      <c r="H8" s="6" t="s">
        <v>2</v>
      </c>
    </row>
    <row r="9" spans="1:12" x14ac:dyDescent="0.2">
      <c r="A9" s="231" t="s">
        <v>10</v>
      </c>
      <c r="B9" s="231"/>
      <c r="C9" s="231"/>
      <c r="D9" s="231"/>
      <c r="E9" s="231"/>
      <c r="F9" s="231"/>
      <c r="G9" s="231"/>
      <c r="H9" s="6" t="s">
        <v>2</v>
      </c>
    </row>
    <row r="10" spans="1:12" x14ac:dyDescent="0.2">
      <c r="A10" s="231" t="s">
        <v>11</v>
      </c>
      <c r="B10" s="231"/>
      <c r="C10" s="231"/>
      <c r="D10" s="231"/>
      <c r="E10" s="231"/>
      <c r="F10" s="231"/>
      <c r="G10" s="231"/>
      <c r="H10" s="6" t="s">
        <v>2</v>
      </c>
    </row>
    <row r="11" spans="1:12" x14ac:dyDescent="0.2">
      <c r="A11" s="231" t="s">
        <v>12</v>
      </c>
      <c r="B11" s="231"/>
      <c r="C11" s="231"/>
      <c r="D11" s="231"/>
      <c r="E11" s="231"/>
      <c r="F11" s="231"/>
      <c r="G11" s="231"/>
      <c r="H11" s="6" t="s">
        <v>4</v>
      </c>
    </row>
    <row r="12" spans="1:12" x14ac:dyDescent="0.2">
      <c r="A12" s="231" t="s">
        <v>13</v>
      </c>
      <c r="B12" s="231"/>
      <c r="C12" s="231"/>
      <c r="D12" s="231"/>
      <c r="E12" s="231"/>
      <c r="F12" s="231"/>
      <c r="G12" s="231"/>
      <c r="H12" s="6" t="s">
        <v>4</v>
      </c>
    </row>
    <row r="13" spans="1:12" x14ac:dyDescent="0.2">
      <c r="A13" s="231" t="s">
        <v>14</v>
      </c>
      <c r="B13" s="231"/>
      <c r="C13" s="231"/>
      <c r="D13" s="231"/>
      <c r="E13" s="231"/>
      <c r="F13" s="231"/>
      <c r="G13" s="231"/>
      <c r="H13" s="6" t="s">
        <v>4</v>
      </c>
      <c r="L13" s="5" t="s">
        <v>4</v>
      </c>
    </row>
    <row r="14" spans="1:12" x14ac:dyDescent="0.2">
      <c r="A14" s="231" t="s">
        <v>15</v>
      </c>
      <c r="B14" s="231"/>
      <c r="C14" s="231"/>
      <c r="D14" s="231"/>
      <c r="E14" s="231"/>
      <c r="F14" s="231"/>
      <c r="G14" s="231"/>
      <c r="H14" s="6" t="s">
        <v>4</v>
      </c>
      <c r="L14" s="5" t="s">
        <v>2</v>
      </c>
    </row>
    <row r="15" spans="1:12" x14ac:dyDescent="0.2">
      <c r="A15" s="231" t="s">
        <v>16</v>
      </c>
      <c r="B15" s="231"/>
      <c r="C15" s="231"/>
      <c r="D15" s="231"/>
      <c r="E15" s="231"/>
      <c r="F15" s="231"/>
      <c r="G15" s="231"/>
      <c r="H15" s="6" t="s">
        <v>4</v>
      </c>
    </row>
    <row r="16" spans="1:12" x14ac:dyDescent="0.2">
      <c r="A16" s="231" t="s">
        <v>17</v>
      </c>
      <c r="B16" s="231"/>
      <c r="C16" s="231"/>
      <c r="D16" s="231"/>
      <c r="E16" s="231"/>
      <c r="F16" s="231"/>
      <c r="G16" s="231"/>
      <c r="H16" s="6" t="s">
        <v>2</v>
      </c>
    </row>
    <row r="17" spans="1:8" x14ac:dyDescent="0.2">
      <c r="A17" s="231" t="s">
        <v>18</v>
      </c>
      <c r="B17" s="231"/>
      <c r="C17" s="231"/>
      <c r="D17" s="231"/>
      <c r="E17" s="231"/>
      <c r="F17" s="231"/>
      <c r="G17" s="231"/>
      <c r="H17" s="6" t="s">
        <v>2</v>
      </c>
    </row>
    <row r="18" spans="1:8" x14ac:dyDescent="0.2">
      <c r="A18" s="231" t="s">
        <v>19</v>
      </c>
      <c r="B18" s="231"/>
      <c r="C18" s="231"/>
      <c r="D18" s="231"/>
      <c r="E18" s="231"/>
      <c r="F18" s="231"/>
      <c r="G18" s="231"/>
      <c r="H18" s="6" t="s">
        <v>2</v>
      </c>
    </row>
    <row r="19" spans="1:8" x14ac:dyDescent="0.2">
      <c r="A19" s="231" t="s">
        <v>20</v>
      </c>
      <c r="B19" s="231"/>
      <c r="C19" s="231"/>
      <c r="D19" s="231"/>
      <c r="E19" s="231"/>
      <c r="F19" s="231"/>
      <c r="G19" s="231"/>
      <c r="H19" s="6" t="s">
        <v>4</v>
      </c>
    </row>
    <row r="20" spans="1:8" x14ac:dyDescent="0.2">
      <c r="A20" s="231" t="s">
        <v>21</v>
      </c>
      <c r="B20" s="231"/>
      <c r="C20" s="231"/>
      <c r="D20" s="231"/>
      <c r="E20" s="231"/>
      <c r="F20" s="231"/>
      <c r="G20" s="231"/>
      <c r="H20" s="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300-000000000000}">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32" t="s">
        <v>0</v>
      </c>
      <c r="B1" s="232"/>
      <c r="C1" s="232"/>
      <c r="D1" s="232"/>
      <c r="E1" s="232"/>
      <c r="F1" s="232"/>
      <c r="G1" s="232"/>
      <c r="H1" s="232"/>
    </row>
    <row r="2" spans="1:12" x14ac:dyDescent="0.2">
      <c r="A2" s="231" t="s">
        <v>1</v>
      </c>
      <c r="B2" s="231"/>
      <c r="C2" s="231"/>
      <c r="D2" s="231"/>
      <c r="E2" s="231"/>
      <c r="F2" s="231"/>
      <c r="G2" s="231"/>
      <c r="H2" s="6" t="s">
        <v>2</v>
      </c>
    </row>
    <row r="3" spans="1:12" x14ac:dyDescent="0.2">
      <c r="A3" s="231" t="s">
        <v>3</v>
      </c>
      <c r="B3" s="231"/>
      <c r="C3" s="231"/>
      <c r="D3" s="231"/>
      <c r="E3" s="231"/>
      <c r="F3" s="231"/>
      <c r="G3" s="231"/>
      <c r="H3" s="6" t="s">
        <v>2</v>
      </c>
    </row>
    <row r="4" spans="1:12" x14ac:dyDescent="0.2">
      <c r="A4" s="231" t="s">
        <v>5</v>
      </c>
      <c r="B4" s="231"/>
      <c r="C4" s="231"/>
      <c r="D4" s="231"/>
      <c r="E4" s="231"/>
      <c r="F4" s="231"/>
      <c r="G4" s="231"/>
      <c r="H4" s="6" t="s">
        <v>2</v>
      </c>
    </row>
    <row r="5" spans="1:12" x14ac:dyDescent="0.2">
      <c r="A5" s="231" t="s">
        <v>6</v>
      </c>
      <c r="B5" s="231"/>
      <c r="C5" s="231"/>
      <c r="D5" s="231"/>
      <c r="E5" s="231"/>
      <c r="F5" s="231"/>
      <c r="G5" s="231"/>
      <c r="H5" s="6" t="s">
        <v>2</v>
      </c>
    </row>
    <row r="6" spans="1:12" x14ac:dyDescent="0.2">
      <c r="A6" s="231" t="s">
        <v>7</v>
      </c>
      <c r="B6" s="231"/>
      <c r="C6" s="231"/>
      <c r="D6" s="231"/>
      <c r="E6" s="231"/>
      <c r="F6" s="231"/>
      <c r="G6" s="231"/>
      <c r="H6" s="6" t="s">
        <v>4</v>
      </c>
    </row>
    <row r="7" spans="1:12" x14ac:dyDescent="0.2">
      <c r="A7" s="231" t="s">
        <v>8</v>
      </c>
      <c r="B7" s="231"/>
      <c r="C7" s="231"/>
      <c r="D7" s="231"/>
      <c r="E7" s="231"/>
      <c r="F7" s="231"/>
      <c r="G7" s="231"/>
      <c r="H7" s="6" t="s">
        <v>2</v>
      </c>
    </row>
    <row r="8" spans="1:12" x14ac:dyDescent="0.2">
      <c r="A8" s="231" t="s">
        <v>9</v>
      </c>
      <c r="B8" s="231"/>
      <c r="C8" s="231"/>
      <c r="D8" s="231"/>
      <c r="E8" s="231"/>
      <c r="F8" s="231"/>
      <c r="G8" s="231"/>
      <c r="H8" s="6" t="s">
        <v>2</v>
      </c>
    </row>
    <row r="9" spans="1:12" x14ac:dyDescent="0.2">
      <c r="A9" s="231" t="s">
        <v>10</v>
      </c>
      <c r="B9" s="231"/>
      <c r="C9" s="231"/>
      <c r="D9" s="231"/>
      <c r="E9" s="231"/>
      <c r="F9" s="231"/>
      <c r="G9" s="231"/>
      <c r="H9" s="6" t="s">
        <v>2</v>
      </c>
    </row>
    <row r="10" spans="1:12" x14ac:dyDescent="0.2">
      <c r="A10" s="231" t="s">
        <v>11</v>
      </c>
      <c r="B10" s="231"/>
      <c r="C10" s="231"/>
      <c r="D10" s="231"/>
      <c r="E10" s="231"/>
      <c r="F10" s="231"/>
      <c r="G10" s="231"/>
      <c r="H10" s="6" t="s">
        <v>2</v>
      </c>
    </row>
    <row r="11" spans="1:12" x14ac:dyDescent="0.2">
      <c r="A11" s="231" t="s">
        <v>12</v>
      </c>
      <c r="B11" s="231"/>
      <c r="C11" s="231"/>
      <c r="D11" s="231"/>
      <c r="E11" s="231"/>
      <c r="F11" s="231"/>
      <c r="G11" s="231"/>
      <c r="H11" s="6" t="s">
        <v>4</v>
      </c>
    </row>
    <row r="12" spans="1:12" x14ac:dyDescent="0.2">
      <c r="A12" s="231" t="s">
        <v>13</v>
      </c>
      <c r="B12" s="231"/>
      <c r="C12" s="231"/>
      <c r="D12" s="231"/>
      <c r="E12" s="231"/>
      <c r="F12" s="231"/>
      <c r="G12" s="231"/>
      <c r="H12" s="6" t="s">
        <v>4</v>
      </c>
    </row>
    <row r="13" spans="1:12" x14ac:dyDescent="0.2">
      <c r="A13" s="231" t="s">
        <v>14</v>
      </c>
      <c r="B13" s="231"/>
      <c r="C13" s="231"/>
      <c r="D13" s="231"/>
      <c r="E13" s="231"/>
      <c r="F13" s="231"/>
      <c r="G13" s="231"/>
      <c r="H13" s="6" t="s">
        <v>4</v>
      </c>
      <c r="L13" s="5" t="s">
        <v>4</v>
      </c>
    </row>
    <row r="14" spans="1:12" x14ac:dyDescent="0.2">
      <c r="A14" s="231" t="s">
        <v>15</v>
      </c>
      <c r="B14" s="231"/>
      <c r="C14" s="231"/>
      <c r="D14" s="231"/>
      <c r="E14" s="231"/>
      <c r="F14" s="231"/>
      <c r="G14" s="231"/>
      <c r="H14" s="6" t="s">
        <v>4</v>
      </c>
      <c r="L14" s="5" t="s">
        <v>2</v>
      </c>
    </row>
    <row r="15" spans="1:12" x14ac:dyDescent="0.2">
      <c r="A15" s="231" t="s">
        <v>16</v>
      </c>
      <c r="B15" s="231"/>
      <c r="C15" s="231"/>
      <c r="D15" s="231"/>
      <c r="E15" s="231"/>
      <c r="F15" s="231"/>
      <c r="G15" s="231"/>
      <c r="H15" s="6" t="s">
        <v>4</v>
      </c>
    </row>
    <row r="16" spans="1:12" x14ac:dyDescent="0.2">
      <c r="A16" s="231" t="s">
        <v>17</v>
      </c>
      <c r="B16" s="231"/>
      <c r="C16" s="231"/>
      <c r="D16" s="231"/>
      <c r="E16" s="231"/>
      <c r="F16" s="231"/>
      <c r="G16" s="231"/>
      <c r="H16" s="6" t="s">
        <v>2</v>
      </c>
    </row>
    <row r="17" spans="1:8" x14ac:dyDescent="0.2">
      <c r="A17" s="231" t="s">
        <v>18</v>
      </c>
      <c r="B17" s="231"/>
      <c r="C17" s="231"/>
      <c r="D17" s="231"/>
      <c r="E17" s="231"/>
      <c r="F17" s="231"/>
      <c r="G17" s="231"/>
      <c r="H17" s="6" t="s">
        <v>2</v>
      </c>
    </row>
    <row r="18" spans="1:8" x14ac:dyDescent="0.2">
      <c r="A18" s="231" t="s">
        <v>19</v>
      </c>
      <c r="B18" s="231"/>
      <c r="C18" s="231"/>
      <c r="D18" s="231"/>
      <c r="E18" s="231"/>
      <c r="F18" s="231"/>
      <c r="G18" s="231"/>
      <c r="H18" s="6" t="s">
        <v>2</v>
      </c>
    </row>
    <row r="19" spans="1:8" x14ac:dyDescent="0.2">
      <c r="A19" s="231" t="s">
        <v>20</v>
      </c>
      <c r="B19" s="231"/>
      <c r="C19" s="231"/>
      <c r="D19" s="231"/>
      <c r="E19" s="231"/>
      <c r="F19" s="231"/>
      <c r="G19" s="231"/>
      <c r="H19" s="6" t="s">
        <v>4</v>
      </c>
    </row>
    <row r="20" spans="1:8" x14ac:dyDescent="0.2">
      <c r="A20" s="231" t="s">
        <v>21</v>
      </c>
      <c r="B20" s="231"/>
      <c r="C20" s="231"/>
      <c r="D20" s="231"/>
      <c r="E20" s="231"/>
      <c r="F20" s="231"/>
      <c r="G20" s="231"/>
      <c r="H20" s="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400-000000000000}">
      <formula1>$L$13:$L$14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0"/>
  <sheetViews>
    <sheetView topLeftCell="A10" workbookViewId="0">
      <selection activeCell="D6" sqref="D6:D7"/>
    </sheetView>
  </sheetViews>
  <sheetFormatPr baseColWidth="10" defaultColWidth="11.42578125" defaultRowHeight="15" x14ac:dyDescent="0.25"/>
  <cols>
    <col min="1" max="1" width="36.7109375" bestFit="1" customWidth="1"/>
    <col min="2" max="2" width="14.7109375" bestFit="1" customWidth="1"/>
  </cols>
  <sheetData>
    <row r="1" spans="1:2" x14ac:dyDescent="0.25">
      <c r="A1" s="2" t="s">
        <v>127</v>
      </c>
    </row>
    <row r="2" spans="1:2" x14ac:dyDescent="0.25">
      <c r="A2" t="s">
        <v>128</v>
      </c>
      <c r="B2" t="s">
        <v>79</v>
      </c>
    </row>
    <row r="3" spans="1:2" x14ac:dyDescent="0.25">
      <c r="A3" t="s">
        <v>129</v>
      </c>
      <c r="B3" t="s">
        <v>130</v>
      </c>
    </row>
    <row r="4" spans="1:2" x14ac:dyDescent="0.25">
      <c r="A4" t="s">
        <v>131</v>
      </c>
      <c r="B4" t="s">
        <v>132</v>
      </c>
    </row>
    <row r="5" spans="1:2" x14ac:dyDescent="0.25">
      <c r="A5" s="1" t="s">
        <v>133</v>
      </c>
      <c r="B5" t="s">
        <v>130</v>
      </c>
    </row>
    <row r="6" spans="1:2" x14ac:dyDescent="0.25">
      <c r="A6" t="s">
        <v>134</v>
      </c>
      <c r="B6" t="s">
        <v>130</v>
      </c>
    </row>
    <row r="7" spans="1:2" x14ac:dyDescent="0.25">
      <c r="A7" s="1" t="s">
        <v>135</v>
      </c>
      <c r="B7" t="s">
        <v>132</v>
      </c>
    </row>
    <row r="8" spans="1:2" x14ac:dyDescent="0.25">
      <c r="A8" t="s">
        <v>136</v>
      </c>
      <c r="B8" t="s">
        <v>132</v>
      </c>
    </row>
    <row r="9" spans="1:2" x14ac:dyDescent="0.25">
      <c r="A9" s="1" t="s">
        <v>137</v>
      </c>
      <c r="B9" t="s">
        <v>132</v>
      </c>
    </row>
    <row r="10" spans="1:2" x14ac:dyDescent="0.25">
      <c r="A10" t="s">
        <v>138</v>
      </c>
      <c r="B10" t="s">
        <v>132</v>
      </c>
    </row>
    <row r="12" spans="1:2" x14ac:dyDescent="0.25">
      <c r="A12" s="2" t="s">
        <v>51</v>
      </c>
    </row>
    <row r="13" spans="1:2" x14ac:dyDescent="0.25">
      <c r="A13" t="s">
        <v>139</v>
      </c>
      <c r="B13">
        <v>2</v>
      </c>
    </row>
    <row r="14" spans="1:2" x14ac:dyDescent="0.25">
      <c r="A14" t="s">
        <v>140</v>
      </c>
      <c r="B14">
        <v>2</v>
      </c>
    </row>
    <row r="15" spans="1:2" x14ac:dyDescent="0.25">
      <c r="A15" t="s">
        <v>141</v>
      </c>
      <c r="B15">
        <v>2</v>
      </c>
    </row>
    <row r="16" spans="1:2" x14ac:dyDescent="0.25">
      <c r="A16" t="s">
        <v>142</v>
      </c>
      <c r="B16">
        <v>0</v>
      </c>
    </row>
    <row r="17" spans="1:2" x14ac:dyDescent="0.25">
      <c r="A17" t="s">
        <v>143</v>
      </c>
      <c r="B17">
        <v>1</v>
      </c>
    </row>
    <row r="18" spans="1:2" x14ac:dyDescent="0.25">
      <c r="A18" t="s">
        <v>144</v>
      </c>
      <c r="B18">
        <v>1</v>
      </c>
    </row>
    <row r="19" spans="1:2" x14ac:dyDescent="0.25">
      <c r="A19" t="s">
        <v>145</v>
      </c>
      <c r="B19">
        <v>1</v>
      </c>
    </row>
    <row r="20" spans="1:2" x14ac:dyDescent="0.25">
      <c r="A20" t="s">
        <v>146</v>
      </c>
      <c r="B20">
        <v>0</v>
      </c>
    </row>
    <row r="21" spans="1:2" x14ac:dyDescent="0.25">
      <c r="A21" t="s">
        <v>147</v>
      </c>
      <c r="B21">
        <v>0</v>
      </c>
    </row>
    <row r="22" spans="1:2" x14ac:dyDescent="0.25">
      <c r="A22" t="s">
        <v>148</v>
      </c>
      <c r="B22">
        <v>0</v>
      </c>
    </row>
    <row r="23" spans="1:2" x14ac:dyDescent="0.25">
      <c r="A23" t="s">
        <v>149</v>
      </c>
      <c r="B23">
        <v>0</v>
      </c>
    </row>
    <row r="24" spans="1:2" x14ac:dyDescent="0.25">
      <c r="A24" t="s">
        <v>150</v>
      </c>
      <c r="B24">
        <v>0</v>
      </c>
    </row>
    <row r="26" spans="1:2" x14ac:dyDescent="0.25">
      <c r="A26" s="2" t="s">
        <v>52</v>
      </c>
    </row>
    <row r="27" spans="1:2" x14ac:dyDescent="0.25">
      <c r="A27" t="s">
        <v>139</v>
      </c>
      <c r="B27">
        <v>2</v>
      </c>
    </row>
    <row r="28" spans="1:2" x14ac:dyDescent="0.25">
      <c r="A28" t="s">
        <v>140</v>
      </c>
      <c r="B28">
        <v>1</v>
      </c>
    </row>
    <row r="29" spans="1:2" x14ac:dyDescent="0.25">
      <c r="A29" t="s">
        <v>141</v>
      </c>
      <c r="B29">
        <v>0</v>
      </c>
    </row>
    <row r="30" spans="1:2" x14ac:dyDescent="0.25">
      <c r="A30" t="s">
        <v>142</v>
      </c>
      <c r="B30">
        <v>2</v>
      </c>
    </row>
    <row r="31" spans="1:2" x14ac:dyDescent="0.25">
      <c r="A31" t="s">
        <v>143</v>
      </c>
      <c r="B31">
        <v>1</v>
      </c>
    </row>
    <row r="32" spans="1:2" x14ac:dyDescent="0.25">
      <c r="A32" t="s">
        <v>144</v>
      </c>
      <c r="B32">
        <v>0</v>
      </c>
    </row>
    <row r="33" spans="1:2" x14ac:dyDescent="0.25">
      <c r="A33" t="s">
        <v>145</v>
      </c>
      <c r="B33">
        <v>0</v>
      </c>
    </row>
    <row r="34" spans="1:2" x14ac:dyDescent="0.25">
      <c r="A34" t="s">
        <v>146</v>
      </c>
      <c r="B34">
        <v>1</v>
      </c>
    </row>
    <row r="35" spans="1:2" x14ac:dyDescent="0.25">
      <c r="A35" t="s">
        <v>147</v>
      </c>
      <c r="B35">
        <v>0</v>
      </c>
    </row>
    <row r="36" spans="1:2" x14ac:dyDescent="0.25">
      <c r="A36" t="s">
        <v>148</v>
      </c>
      <c r="B36">
        <v>0</v>
      </c>
    </row>
    <row r="37" spans="1:2" x14ac:dyDescent="0.25">
      <c r="A37" t="s">
        <v>149</v>
      </c>
      <c r="B37">
        <v>0</v>
      </c>
    </row>
    <row r="38" spans="1:2" x14ac:dyDescent="0.25">
      <c r="A38" t="s">
        <v>150</v>
      </c>
      <c r="B38">
        <v>0</v>
      </c>
    </row>
    <row r="40" spans="1:2" x14ac:dyDescent="0.25">
      <c r="A40" t="s">
        <v>113</v>
      </c>
    </row>
    <row r="41" spans="1:2" x14ac:dyDescent="0.25">
      <c r="A41" t="s">
        <v>90</v>
      </c>
    </row>
    <row r="42" spans="1:2" x14ac:dyDescent="0.25">
      <c r="A42" t="s">
        <v>70</v>
      </c>
    </row>
    <row r="43" spans="1:2" x14ac:dyDescent="0.25">
      <c r="A43" t="s">
        <v>82</v>
      </c>
    </row>
    <row r="44" spans="1:2" x14ac:dyDescent="0.25">
      <c r="A44" t="s">
        <v>151</v>
      </c>
    </row>
    <row r="47" spans="1:2" x14ac:dyDescent="0.25">
      <c r="A47" t="s">
        <v>152</v>
      </c>
    </row>
    <row r="48" spans="1:2" x14ac:dyDescent="0.25">
      <c r="A48" t="s">
        <v>83</v>
      </c>
    </row>
    <row r="49" spans="1:2" x14ac:dyDescent="0.25">
      <c r="A49" t="s">
        <v>153</v>
      </c>
    </row>
    <row r="50" spans="1:2" x14ac:dyDescent="0.25">
      <c r="A50" t="s">
        <v>154</v>
      </c>
    </row>
    <row r="51" spans="1:2" x14ac:dyDescent="0.25">
      <c r="A51" t="s">
        <v>155</v>
      </c>
    </row>
    <row r="55" spans="1:2" x14ac:dyDescent="0.25">
      <c r="A55" s="2" t="s">
        <v>156</v>
      </c>
    </row>
    <row r="56" spans="1:2" x14ac:dyDescent="0.25">
      <c r="A56" t="s">
        <v>157</v>
      </c>
      <c r="B56" t="s">
        <v>158</v>
      </c>
    </row>
    <row r="57" spans="1:2" x14ac:dyDescent="0.25">
      <c r="A57" t="s">
        <v>159</v>
      </c>
      <c r="B57" t="s">
        <v>160</v>
      </c>
    </row>
    <row r="58" spans="1:2" x14ac:dyDescent="0.25">
      <c r="A58" t="s">
        <v>161</v>
      </c>
      <c r="B58" t="s">
        <v>153</v>
      </c>
    </row>
    <row r="59" spans="1:2" x14ac:dyDescent="0.25">
      <c r="A59" t="s">
        <v>162</v>
      </c>
      <c r="B59" t="s">
        <v>163</v>
      </c>
    </row>
    <row r="60" spans="1:2" x14ac:dyDescent="0.25">
      <c r="A60" t="s">
        <v>164</v>
      </c>
      <c r="B60" t="s">
        <v>165</v>
      </c>
    </row>
    <row r="61" spans="1:2" x14ac:dyDescent="0.25">
      <c r="A61" t="s">
        <v>166</v>
      </c>
      <c r="B61" t="s">
        <v>160</v>
      </c>
    </row>
    <row r="62" spans="1:2" x14ac:dyDescent="0.25">
      <c r="A62" t="s">
        <v>167</v>
      </c>
      <c r="B62" t="s">
        <v>168</v>
      </c>
    </row>
    <row r="63" spans="1:2" x14ac:dyDescent="0.25">
      <c r="A63" t="s">
        <v>169</v>
      </c>
      <c r="B63" t="s">
        <v>170</v>
      </c>
    </row>
    <row r="64" spans="1:2" x14ac:dyDescent="0.25">
      <c r="A64" t="s">
        <v>171</v>
      </c>
      <c r="B64" t="s">
        <v>172</v>
      </c>
    </row>
    <row r="65" spans="1:2" x14ac:dyDescent="0.25">
      <c r="A65" t="s">
        <v>173</v>
      </c>
      <c r="B65" t="s">
        <v>174</v>
      </c>
    </row>
    <row r="66" spans="1:2" x14ac:dyDescent="0.25">
      <c r="A66" t="s">
        <v>175</v>
      </c>
      <c r="B66" t="s">
        <v>176</v>
      </c>
    </row>
    <row r="67" spans="1:2" x14ac:dyDescent="0.25">
      <c r="A67" t="s">
        <v>177</v>
      </c>
      <c r="B67" t="s">
        <v>170</v>
      </c>
    </row>
    <row r="68" spans="1:2" x14ac:dyDescent="0.25">
      <c r="A68" t="s">
        <v>178</v>
      </c>
      <c r="B68" t="s">
        <v>179</v>
      </c>
    </row>
    <row r="69" spans="1:2" x14ac:dyDescent="0.25">
      <c r="A69" t="s">
        <v>180</v>
      </c>
      <c r="B69" t="s">
        <v>181</v>
      </c>
    </row>
    <row r="70" spans="1:2" x14ac:dyDescent="0.25">
      <c r="A70" t="s">
        <v>182</v>
      </c>
      <c r="B70" t="s">
        <v>183</v>
      </c>
    </row>
    <row r="71" spans="1:2" x14ac:dyDescent="0.25">
      <c r="A71" t="s">
        <v>184</v>
      </c>
      <c r="B71" t="s">
        <v>185</v>
      </c>
    </row>
    <row r="72" spans="1:2" x14ac:dyDescent="0.25">
      <c r="A72" t="s">
        <v>186</v>
      </c>
      <c r="B72" t="s">
        <v>172</v>
      </c>
    </row>
    <row r="73" spans="1:2" x14ac:dyDescent="0.25">
      <c r="A73" t="s">
        <v>187</v>
      </c>
      <c r="B73" t="s">
        <v>188</v>
      </c>
    </row>
    <row r="74" spans="1:2" x14ac:dyDescent="0.25">
      <c r="A74" t="s">
        <v>189</v>
      </c>
      <c r="B74" t="s">
        <v>190</v>
      </c>
    </row>
    <row r="75" spans="1:2" x14ac:dyDescent="0.25">
      <c r="A75" t="s">
        <v>191</v>
      </c>
      <c r="B75" t="s">
        <v>192</v>
      </c>
    </row>
    <row r="76" spans="1:2" x14ac:dyDescent="0.25">
      <c r="A76" t="s">
        <v>193</v>
      </c>
      <c r="B76" t="s">
        <v>165</v>
      </c>
    </row>
    <row r="77" spans="1:2" x14ac:dyDescent="0.25">
      <c r="A77" t="s">
        <v>194</v>
      </c>
      <c r="B77" t="s">
        <v>195</v>
      </c>
    </row>
    <row r="78" spans="1:2" x14ac:dyDescent="0.25">
      <c r="A78" t="s">
        <v>196</v>
      </c>
      <c r="B78" t="s">
        <v>183</v>
      </c>
    </row>
    <row r="79" spans="1:2" x14ac:dyDescent="0.25">
      <c r="A79" t="s">
        <v>197</v>
      </c>
      <c r="B79" t="s">
        <v>192</v>
      </c>
    </row>
    <row r="80" spans="1:2" x14ac:dyDescent="0.25">
      <c r="A80" t="s">
        <v>198</v>
      </c>
      <c r="B80" t="s">
        <v>199</v>
      </c>
    </row>
    <row r="83" spans="1:2" ht="60" x14ac:dyDescent="0.25">
      <c r="A83" s="3" t="s">
        <v>200</v>
      </c>
      <c r="B83" s="3" t="s">
        <v>201</v>
      </c>
    </row>
    <row r="84" spans="1:2" x14ac:dyDescent="0.25">
      <c r="A84" s="1" t="s">
        <v>80</v>
      </c>
      <c r="B84" t="s">
        <v>80</v>
      </c>
    </row>
    <row r="85" spans="1:2" x14ac:dyDescent="0.25">
      <c r="A85" t="s">
        <v>81</v>
      </c>
      <c r="B85" t="s">
        <v>202</v>
      </c>
    </row>
    <row r="86" spans="1:2" x14ac:dyDescent="0.25">
      <c r="B86" t="s">
        <v>81</v>
      </c>
    </row>
    <row r="88" spans="1:2" x14ac:dyDescent="0.25">
      <c r="A88" s="2" t="s">
        <v>31</v>
      </c>
    </row>
    <row r="89" spans="1:2" x14ac:dyDescent="0.25">
      <c r="A89" t="s">
        <v>71</v>
      </c>
    </row>
    <row r="90" spans="1:2" x14ac:dyDescent="0.25">
      <c r="A90" t="s">
        <v>203</v>
      </c>
    </row>
    <row r="92" spans="1:2" x14ac:dyDescent="0.25">
      <c r="A92" s="4" t="s">
        <v>56</v>
      </c>
    </row>
    <row r="93" spans="1:2" x14ac:dyDescent="0.25">
      <c r="A93" s="1" t="s">
        <v>204</v>
      </c>
    </row>
    <row r="94" spans="1:2" x14ac:dyDescent="0.25">
      <c r="A94" t="s">
        <v>84</v>
      </c>
    </row>
    <row r="95" spans="1:2" x14ac:dyDescent="0.25">
      <c r="A95" t="s">
        <v>205</v>
      </c>
    </row>
    <row r="96" spans="1:2" x14ac:dyDescent="0.25">
      <c r="A96" t="s">
        <v>206</v>
      </c>
    </row>
    <row r="98" spans="1:1" x14ac:dyDescent="0.25">
      <c r="A98" s="2" t="s">
        <v>207</v>
      </c>
    </row>
    <row r="99" spans="1:1" x14ac:dyDescent="0.25">
      <c r="A99" t="s">
        <v>208</v>
      </c>
    </row>
    <row r="100" spans="1:1" x14ac:dyDescent="0.25">
      <c r="A100" t="s">
        <v>209</v>
      </c>
    </row>
    <row r="101" spans="1:1" x14ac:dyDescent="0.25">
      <c r="A101" t="s">
        <v>210</v>
      </c>
    </row>
    <row r="102" spans="1:1" x14ac:dyDescent="0.25">
      <c r="A102" t="s">
        <v>211</v>
      </c>
    </row>
    <row r="103" spans="1:1" x14ac:dyDescent="0.25">
      <c r="A103" t="s">
        <v>212</v>
      </c>
    </row>
    <row r="104" spans="1:1" x14ac:dyDescent="0.25">
      <c r="A104" t="s">
        <v>213</v>
      </c>
    </row>
    <row r="105" spans="1:1" x14ac:dyDescent="0.25">
      <c r="A105" t="s">
        <v>214</v>
      </c>
    </row>
    <row r="106" spans="1:1" x14ac:dyDescent="0.25">
      <c r="A106" t="s">
        <v>215</v>
      </c>
    </row>
    <row r="107" spans="1:1" x14ac:dyDescent="0.25">
      <c r="A107" t="s">
        <v>216</v>
      </c>
    </row>
    <row r="108" spans="1:1" x14ac:dyDescent="0.25">
      <c r="A108" t="s">
        <v>217</v>
      </c>
    </row>
    <row r="109" spans="1:1" x14ac:dyDescent="0.25">
      <c r="A109" t="s">
        <v>63</v>
      </c>
    </row>
    <row r="110" spans="1:1" x14ac:dyDescent="0.25">
      <c r="A110" t="s">
        <v>218</v>
      </c>
    </row>
    <row r="111" spans="1:1" x14ac:dyDescent="0.25">
      <c r="A111" t="s">
        <v>219</v>
      </c>
    </row>
    <row r="112" spans="1:1" x14ac:dyDescent="0.25">
      <c r="A112" t="s">
        <v>220</v>
      </c>
    </row>
    <row r="113" spans="1:1" x14ac:dyDescent="0.25">
      <c r="A113" t="s">
        <v>221</v>
      </c>
    </row>
    <row r="114" spans="1:1" x14ac:dyDescent="0.25">
      <c r="A114" t="s">
        <v>222</v>
      </c>
    </row>
    <row r="115" spans="1:1" x14ac:dyDescent="0.25">
      <c r="A115" t="s">
        <v>223</v>
      </c>
    </row>
    <row r="117" spans="1:1" x14ac:dyDescent="0.25">
      <c r="A117" t="s">
        <v>224</v>
      </c>
    </row>
    <row r="118" spans="1:1" x14ac:dyDescent="0.25">
      <c r="A118" t="s">
        <v>79</v>
      </c>
    </row>
    <row r="119" spans="1:1" x14ac:dyDescent="0.25">
      <c r="A119" t="s">
        <v>130</v>
      </c>
    </row>
    <row r="120" spans="1:1" x14ac:dyDescent="0.25">
      <c r="A120"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Matriz Riesgos</vt:lpstr>
      <vt:lpstr>Criterios impacto 4</vt:lpstr>
      <vt:lpstr>Criterios impacto 3</vt:lpstr>
      <vt:lpstr>Criterios impacto 2</vt:lpstr>
      <vt:lpstr>Criterios impacto 1</vt:lpstr>
      <vt:lpstr>Parámetros</vt:lpstr>
      <vt:lpstr>'Matriz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2024-08-01T17:20:37Z</dcterms:modified>
  <cp:category/>
  <cp:contentStatus/>
</cp:coreProperties>
</file>