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C:\Users\Eusse\Desktop\TORRES\Documentos\BACKUP\08. IDRD 2023\2. Informes de Ley\2.7. PAAC\"/>
    </mc:Choice>
  </mc:AlternateContent>
  <xr:revisionPtr revIDLastSave="0" documentId="13_ncr:1_{E8984836-213A-4C28-B04D-F9C474F5982F}" xr6:coauthVersionLast="47" xr6:coauthVersionMax="47" xr10:uidLastSave="{00000000-0000-0000-0000-000000000000}"/>
  <bookViews>
    <workbookView xWindow="-120" yWindow="-120" windowWidth="20730" windowHeight="11160" firstSheet="2" activeTab="2" xr2:uid="{00000000-000D-0000-FFFF-FFFF00000000}"/>
  </bookViews>
  <sheets>
    <sheet name="Matriz riesgos de gestión 1C" sheetId="1" state="hidden" r:id="rId1"/>
    <sheet name="Seguridad de la Información 1c" sheetId="23" state="hidden" r:id="rId2"/>
    <sheet name="Matriz riesgos gestión_II 2023" sheetId="28" r:id="rId3"/>
    <sheet name="Seguridad de la Información 2C" sheetId="26" r:id="rId4"/>
    <sheet name="Hoja2" sheetId="19" state="hidden" r:id="rId5"/>
    <sheet name="Matriz Calor " sheetId="18" state="hidden" r:id="rId6"/>
    <sheet name="Tabla probabilidad" sheetId="12" state="hidden" r:id="rId7"/>
    <sheet name="Tabla Impacto" sheetId="13" state="hidden" r:id="rId8"/>
    <sheet name="Tabla Valoración controles" sheetId="15" state="hidden" r:id="rId9"/>
    <sheet name="Opciones Tratamiento" sheetId="16" state="hidden" r:id="rId10"/>
    <sheet name="Hoja1"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xlfn_AGGREGATE">#N/A</definedName>
    <definedName name="aaa">#REF!</definedName>
    <definedName name="Causafactor" localSheetId="1">#REF!</definedName>
    <definedName name="Causafactor" localSheetId="3">#REF!</definedName>
    <definedName name="Causafactor">#REF!</definedName>
    <definedName name="Causafactor3" localSheetId="1">#REF!</definedName>
    <definedName name="Causafactor3" localSheetId="3">#REF!</definedName>
    <definedName name="Causafactor3">#REF!</definedName>
    <definedName name="ClaseRiesgo" localSheetId="1">#REF!</definedName>
    <definedName name="ClaseRiesgo" localSheetId="3">#REF!</definedName>
    <definedName name="ClaseRiesgo">#REF!</definedName>
    <definedName name="Confidencialidad">#REF!</definedName>
    <definedName name="ControlTipo">#REF!</definedName>
    <definedName name="dinero" localSheetId="3">'[1]Tabla Impacto'!$C$4:$C$8</definedName>
    <definedName name="dinero">'[2]Tabla Impacto'!$C$4:$C$8</definedName>
    <definedName name="FactorCausa">#REF!</definedName>
    <definedName name="Formato">[3]Datos!$E$1:$E$17</definedName>
    <definedName name="Idioma">[3]Datos!$A$1:$A$5</definedName>
    <definedName name="Imagen">#REF!</definedName>
    <definedName name="imagenes" localSheetId="3">'[1]Tabla Impacto'!$D$4:$D$8</definedName>
    <definedName name="imagenes">'[2]Tabla Impacto'!$D$4:$D$8</definedName>
    <definedName name="Legal">#REF!</definedName>
    <definedName name="MedioConservacionSoporte">[3]Datos!$C$1:$C$4</definedName>
    <definedName name="Operativo">#REF!</definedName>
    <definedName name="Posibilidad">#REF!</definedName>
    <definedName name="RiesgoClase3">#REF!</definedName>
    <definedName name="Riesgos">'[4]Tabla Impacto'!$C$4:$C$8</definedName>
    <definedName name="Series">[3]Datos!$L$1:$L$72</definedName>
    <definedName name="SiNo">#REF!</definedName>
    <definedName name="sinona">#REF!</definedName>
    <definedName name="TipoControl">#REF!</definedName>
    <definedName name="Tipocontrol2">#REF!</definedName>
    <definedName name="TipoImpacto">#REF!</definedName>
  </definedNames>
  <calcPr calcId="191029"/>
  <pivotCaches>
    <pivotCache cacheId="5" r:id="rId4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2" i="28" l="1"/>
  <c r="U91" i="28"/>
  <c r="I91" i="28"/>
  <c r="X90" i="28"/>
  <c r="U90" i="28"/>
  <c r="I90" i="28"/>
  <c r="X89" i="28"/>
  <c r="U89" i="28"/>
  <c r="I89" i="28"/>
  <c r="J89" i="28" s="1"/>
  <c r="K89" i="28" s="1"/>
  <c r="AF89" i="28" s="1"/>
  <c r="AE89" i="28" s="1"/>
  <c r="F89" i="28"/>
  <c r="F88" i="28"/>
  <c r="G88" i="28" s="1"/>
  <c r="I87" i="28"/>
  <c r="AD85" i="28"/>
  <c r="X85" i="28"/>
  <c r="U85" i="28"/>
  <c r="I85" i="28"/>
  <c r="I83" i="28"/>
  <c r="X82" i="28"/>
  <c r="U82" i="28"/>
  <c r="AF82" i="28" s="1"/>
  <c r="AE82" i="28" s="1"/>
  <c r="L82" i="28"/>
  <c r="I82" i="28"/>
  <c r="X81" i="28"/>
  <c r="U81" i="28"/>
  <c r="AD80" i="28"/>
  <c r="AC80" i="28"/>
  <c r="X80" i="28"/>
  <c r="U80" i="28"/>
  <c r="AF81" i="28" s="1"/>
  <c r="AE81" i="28" s="1"/>
  <c r="L80" i="28"/>
  <c r="K80" i="28"/>
  <c r="I80" i="28"/>
  <c r="AE78" i="28"/>
  <c r="AC78" i="28"/>
  <c r="X76" i="28"/>
  <c r="U76" i="28"/>
  <c r="AF76" i="28" s="1"/>
  <c r="AE76" i="28" s="1"/>
  <c r="L76" i="28"/>
  <c r="I76" i="28"/>
  <c r="G76" i="28"/>
  <c r="X75" i="28"/>
  <c r="U75" i="28"/>
  <c r="I75" i="28"/>
  <c r="X74" i="28"/>
  <c r="U74" i="28"/>
  <c r="I74" i="28"/>
  <c r="J74" i="28" s="1"/>
  <c r="F74" i="28"/>
  <c r="G74" i="28" s="1"/>
  <c r="X73" i="28"/>
  <c r="U73" i="28"/>
  <c r="X72" i="28"/>
  <c r="U72" i="28"/>
  <c r="X71" i="28"/>
  <c r="U71" i="28"/>
  <c r="I71" i="28"/>
  <c r="J71" i="28" s="1"/>
  <c r="K71" i="28" s="1"/>
  <c r="AF71" i="28" s="1"/>
  <c r="F71" i="28"/>
  <c r="X68" i="28"/>
  <c r="U68" i="28"/>
  <c r="AF68" i="28" s="1"/>
  <c r="AE68" i="28" s="1"/>
  <c r="L68" i="28"/>
  <c r="I68" i="28"/>
  <c r="AG67" i="28"/>
  <c r="AE67" i="28"/>
  <c r="AC67" i="28"/>
  <c r="AF65" i="28"/>
  <c r="AE65" i="28" s="1"/>
  <c r="AB65" i="28"/>
  <c r="X65" i="28"/>
  <c r="U65" i="28"/>
  <c r="L65" i="28"/>
  <c r="I65" i="28"/>
  <c r="AE64" i="28"/>
  <c r="AC64" i="28"/>
  <c r="AG64" i="28" s="1"/>
  <c r="AG63" i="28"/>
  <c r="AE63" i="28"/>
  <c r="AC63" i="28"/>
  <c r="U63" i="28"/>
  <c r="AG62" i="28"/>
  <c r="AE62" i="28"/>
  <c r="AC62" i="28"/>
  <c r="U62" i="28"/>
  <c r="AD60" i="28"/>
  <c r="AC60" i="28"/>
  <c r="X60" i="28"/>
  <c r="U60" i="28"/>
  <c r="AF60" i="28" s="1"/>
  <c r="AE60" i="28" s="1"/>
  <c r="I60" i="28"/>
  <c r="AE59" i="28"/>
  <c r="AC59" i="28"/>
  <c r="AG59" i="28" s="1"/>
  <c r="L59" i="28"/>
  <c r="AE58" i="28"/>
  <c r="AC58" i="28"/>
  <c r="AG58" i="28" s="1"/>
  <c r="AC56" i="28"/>
  <c r="X56" i="28"/>
  <c r="U56" i="28"/>
  <c r="AF56" i="28" s="1"/>
  <c r="AE56" i="28" s="1"/>
  <c r="AG56" i="28" s="1"/>
  <c r="L56" i="28"/>
  <c r="I56" i="28"/>
  <c r="AE55" i="28"/>
  <c r="AC55" i="28"/>
  <c r="AG55" i="28" s="1"/>
  <c r="X53" i="28"/>
  <c r="U53" i="28"/>
  <c r="AF53" i="28" s="1"/>
  <c r="AE53" i="28" s="1"/>
  <c r="L53" i="28"/>
  <c r="I53" i="28"/>
  <c r="AG52" i="28"/>
  <c r="AC52" i="28"/>
  <c r="AE51" i="28"/>
  <c r="AD51" i="28"/>
  <c r="AC51" i="28"/>
  <c r="AG51" i="28" s="1"/>
  <c r="X51" i="28"/>
  <c r="I51" i="28"/>
  <c r="J51" i="28" s="1"/>
  <c r="L51" i="28" s="1"/>
  <c r="G51" i="28"/>
  <c r="AC50" i="28"/>
  <c r="I50" i="28"/>
  <c r="J50" i="28" s="1"/>
  <c r="F50" i="28"/>
  <c r="G50" i="28" s="1"/>
  <c r="X49" i="28"/>
  <c r="U49" i="28"/>
  <c r="I49" i="28"/>
  <c r="X48" i="28"/>
  <c r="U48" i="28"/>
  <c r="I48" i="28"/>
  <c r="F48" i="28"/>
  <c r="G48" i="28" s="1"/>
  <c r="U47" i="28"/>
  <c r="I47" i="28"/>
  <c r="AF46" i="28"/>
  <c r="AE46" i="28" s="1"/>
  <c r="AB46" i="28"/>
  <c r="X46" i="28"/>
  <c r="U46" i="28"/>
  <c r="I46" i="28"/>
  <c r="AG45" i="28"/>
  <c r="AE45" i="28"/>
  <c r="AC45" i="28"/>
  <c r="X45" i="28"/>
  <c r="U45" i="28"/>
  <c r="I45" i="28"/>
  <c r="X44" i="28"/>
  <c r="U44" i="28"/>
  <c r="AF44" i="28" s="1"/>
  <c r="AE44" i="28" s="1"/>
  <c r="I44" i="28"/>
  <c r="AE42" i="28"/>
  <c r="X42" i="28"/>
  <c r="U42" i="28"/>
  <c r="X41" i="28"/>
  <c r="U41" i="28"/>
  <c r="AF41" i="28" s="1"/>
  <c r="AE41" i="28" s="1"/>
  <c r="I41" i="28"/>
  <c r="F41" i="28"/>
  <c r="X40" i="28"/>
  <c r="U40" i="28"/>
  <c r="X39" i="28"/>
  <c r="U39" i="28"/>
  <c r="I39" i="28"/>
  <c r="J39" i="28" s="1"/>
  <c r="K39" i="28" s="1"/>
  <c r="X38" i="28"/>
  <c r="U38" i="28"/>
  <c r="X37" i="28"/>
  <c r="U37" i="28"/>
  <c r="I37" i="28"/>
  <c r="J37" i="28" s="1"/>
  <c r="K37" i="28" s="1"/>
  <c r="X36" i="28"/>
  <c r="U36" i="28"/>
  <c r="X35" i="28"/>
  <c r="U35" i="28"/>
  <c r="X34" i="28"/>
  <c r="U34" i="28"/>
  <c r="I34" i="28"/>
  <c r="J34" i="28" s="1"/>
  <c r="AE33" i="28"/>
  <c r="AD33" i="28"/>
  <c r="AC33" i="28"/>
  <c r="AG33" i="28" s="1"/>
  <c r="X33" i="28"/>
  <c r="AE32" i="28"/>
  <c r="AD32" i="28"/>
  <c r="AC32" i="28"/>
  <c r="X32" i="28"/>
  <c r="X31" i="28"/>
  <c r="L31" i="28"/>
  <c r="K31" i="28"/>
  <c r="AF31" i="28" s="1"/>
  <c r="AE31" i="28" s="1"/>
  <c r="G31" i="28"/>
  <c r="AB31" i="28" s="1"/>
  <c r="F31" i="28"/>
  <c r="X30" i="28"/>
  <c r="U30" i="28"/>
  <c r="I30" i="28"/>
  <c r="J30" i="28" s="1"/>
  <c r="K30" i="28" s="1"/>
  <c r="AF30" i="28" s="1"/>
  <c r="AE30" i="28" s="1"/>
  <c r="F30" i="28"/>
  <c r="AE29" i="28"/>
  <c r="AC29" i="28"/>
  <c r="AG29" i="28" s="1"/>
  <c r="X29" i="28"/>
  <c r="U29" i="28"/>
  <c r="X28" i="28"/>
  <c r="U28" i="28"/>
  <c r="I28" i="28"/>
  <c r="J28" i="28" s="1"/>
  <c r="K28" i="28" s="1"/>
  <c r="F28" i="28"/>
  <c r="X26" i="28"/>
  <c r="U26" i="28"/>
  <c r="AF26" i="28" s="1"/>
  <c r="AE26" i="28" s="1"/>
  <c r="I26" i="28"/>
  <c r="J26" i="28" s="1"/>
  <c r="F26" i="28"/>
  <c r="G26" i="28" s="1"/>
  <c r="AB26" i="28" s="1"/>
  <c r="X25" i="28"/>
  <c r="U25" i="28"/>
  <c r="I25" i="28"/>
  <c r="F25" i="28"/>
  <c r="G25" i="28" s="1"/>
  <c r="X24" i="28"/>
  <c r="U24" i="28"/>
  <c r="I24" i="28"/>
  <c r="F24" i="28"/>
  <c r="G24" i="28" s="1"/>
  <c r="AE23" i="28"/>
  <c r="AD23" i="28"/>
  <c r="AC23" i="28"/>
  <c r="AG23" i="28" s="1"/>
  <c r="X23" i="28"/>
  <c r="U23" i="28"/>
  <c r="I23" i="28"/>
  <c r="AE22" i="28"/>
  <c r="X22" i="28"/>
  <c r="U22" i="28"/>
  <c r="K22" i="28"/>
  <c r="F22" i="28"/>
  <c r="G22" i="28" s="1"/>
  <c r="AB22" i="28" s="1"/>
  <c r="X21" i="28"/>
  <c r="X20" i="28"/>
  <c r="U20" i="28"/>
  <c r="AB20" i="28" s="1"/>
  <c r="AC20" i="28" s="1"/>
  <c r="X19" i="28"/>
  <c r="U19" i="28"/>
  <c r="I19" i="28"/>
  <c r="J19" i="28" s="1"/>
  <c r="K19" i="28" s="1"/>
  <c r="AF19" i="28" s="1"/>
  <c r="AE19" i="28" s="1"/>
  <c r="F19" i="28"/>
  <c r="I18" i="28"/>
  <c r="X17" i="28"/>
  <c r="U17" i="28"/>
  <c r="I17" i="28"/>
  <c r="J17" i="28" s="1"/>
  <c r="K17" i="28" s="1"/>
  <c r="F17" i="28"/>
  <c r="G17" i="28" s="1"/>
  <c r="AC16" i="28"/>
  <c r="X16" i="28"/>
  <c r="U16" i="28"/>
  <c r="I16" i="28"/>
  <c r="X15" i="28"/>
  <c r="U15" i="28"/>
  <c r="I15" i="28"/>
  <c r="J15" i="28" s="1"/>
  <c r="K15" i="28" s="1"/>
  <c r="F15" i="28"/>
  <c r="I14" i="28"/>
  <c r="J14" i="28" s="1"/>
  <c r="K14" i="28" s="1"/>
  <c r="F14" i="28"/>
  <c r="I12" i="28"/>
  <c r="J12" i="28" s="1"/>
  <c r="K12" i="28" s="1"/>
  <c r="F12" i="28"/>
  <c r="I11" i="28"/>
  <c r="J11" i="28" s="1"/>
  <c r="K11" i="28" s="1"/>
  <c r="F11" i="28"/>
  <c r="G11" i="28" s="1"/>
  <c r="AG10" i="28"/>
  <c r="AD10" i="28"/>
  <c r="AC10" i="28"/>
  <c r="I10" i="28"/>
  <c r="J10" i="28" s="1"/>
  <c r="K10" i="28" s="1"/>
  <c r="AF10" i="28" s="1"/>
  <c r="F10" i="28"/>
  <c r="L10" i="28" s="1"/>
  <c r="I9" i="28"/>
  <c r="J9" i="28" s="1"/>
  <c r="F9" i="28"/>
  <c r="G9" i="28" s="1"/>
  <c r="U8" i="28"/>
  <c r="AF5" i="28" s="1"/>
  <c r="AE5" i="28" s="1"/>
  <c r="AG5" i="28" s="1"/>
  <c r="I8" i="28"/>
  <c r="G8" i="28"/>
  <c r="U7" i="28"/>
  <c r="I7" i="28"/>
  <c r="J7" i="28" s="1"/>
  <c r="K7" i="28" s="1"/>
  <c r="F7" i="28"/>
  <c r="L7" i="28" s="1"/>
  <c r="U6" i="28"/>
  <c r="I6" i="28"/>
  <c r="J6" i="28" s="1"/>
  <c r="K6" i="28" s="1"/>
  <c r="AF6" i="28" s="1"/>
  <c r="AE6" i="28" s="1"/>
  <c r="F6" i="28"/>
  <c r="AC5" i="28"/>
  <c r="U5" i="28"/>
  <c r="I5" i="28"/>
  <c r="U4" i="28"/>
  <c r="I4" i="28"/>
  <c r="J4" i="28" s="1"/>
  <c r="K4" i="28" s="1"/>
  <c r="F4" i="28"/>
  <c r="AF4" i="28" l="1"/>
  <c r="AE4" i="28" s="1"/>
  <c r="L14" i="28"/>
  <c r="L71" i="28"/>
  <c r="AF90" i="28"/>
  <c r="AE90" i="28" s="1"/>
  <c r="L6" i="28"/>
  <c r="G14" i="28"/>
  <c r="AG32" i="28"/>
  <c r="AB36" i="28"/>
  <c r="AC36" i="28" s="1"/>
  <c r="AF49" i="28"/>
  <c r="AE49" i="28" s="1"/>
  <c r="L50" i="28"/>
  <c r="AG60" i="28"/>
  <c r="G71" i="28"/>
  <c r="AB71" i="28" s="1"/>
  <c r="AB82" i="28"/>
  <c r="AD82" i="28" s="1"/>
  <c r="L26" i="28"/>
  <c r="AG78" i="28"/>
  <c r="AD22" i="28"/>
  <c r="AC22" i="28"/>
  <c r="AG22" i="28" s="1"/>
  <c r="AD26" i="28"/>
  <c r="AC26" i="28"/>
  <c r="AG26" i="28" s="1"/>
  <c r="L4" i="28"/>
  <c r="AF7" i="28"/>
  <c r="AE7" i="28" s="1"/>
  <c r="AD31" i="28"/>
  <c r="AC31" i="28"/>
  <c r="AG31" i="28" s="1"/>
  <c r="L15" i="28"/>
  <c r="G15" i="28"/>
  <c r="AF24" i="28"/>
  <c r="AE24" i="28" s="1"/>
  <c r="AB24" i="28"/>
  <c r="AB72" i="28"/>
  <c r="AD71" i="28"/>
  <c r="AF15" i="28"/>
  <c r="AE15" i="28" s="1"/>
  <c r="L17" i="28"/>
  <c r="L19" i="28"/>
  <c r="G19" i="28"/>
  <c r="AB19" i="28" s="1"/>
  <c r="AF39" i="28"/>
  <c r="AB39" i="28"/>
  <c r="AD65" i="28"/>
  <c r="AC65" i="28"/>
  <c r="AG65" i="28" s="1"/>
  <c r="AF91" i="28"/>
  <c r="AE91" i="28" s="1"/>
  <c r="AB91" i="28"/>
  <c r="AD46" i="28"/>
  <c r="AC46" i="28"/>
  <c r="AG46" i="28" s="1"/>
  <c r="AB15" i="28"/>
  <c r="AF25" i="28"/>
  <c r="AE25" i="28" s="1"/>
  <c r="AB25" i="28"/>
  <c r="L74" i="28"/>
  <c r="K74" i="28"/>
  <c r="AF74" i="28" s="1"/>
  <c r="L89" i="28"/>
  <c r="G89" i="28"/>
  <c r="AB89" i="28" s="1"/>
  <c r="G10" i="28"/>
  <c r="G6" i="28"/>
  <c r="AB6" i="28" s="1"/>
  <c r="AB8" i="28"/>
  <c r="AC8" i="28" s="1"/>
  <c r="L11" i="28"/>
  <c r="AF17" i="28"/>
  <c r="AE17" i="28" s="1"/>
  <c r="AB17" i="28"/>
  <c r="AF28" i="28"/>
  <c r="AE28" i="28" s="1"/>
  <c r="L34" i="28"/>
  <c r="K34" i="28"/>
  <c r="AF34" i="28" s="1"/>
  <c r="AF38" i="28"/>
  <c r="AE38" i="28" s="1"/>
  <c r="AF37" i="28"/>
  <c r="AE37" i="28" s="1"/>
  <c r="AB37" i="28"/>
  <c r="G4" i="28"/>
  <c r="AB4" i="28" s="1"/>
  <c r="G7" i="28"/>
  <c r="AB7" i="28" s="1"/>
  <c r="L12" i="28"/>
  <c r="G12" i="28"/>
  <c r="L24" i="28"/>
  <c r="L25" i="28"/>
  <c r="L28" i="28"/>
  <c r="L30" i="28"/>
  <c r="G30" i="28"/>
  <c r="AB30" i="28" s="1"/>
  <c r="AB34" i="28"/>
  <c r="AF72" i="28"/>
  <c r="AE71" i="28"/>
  <c r="AC71" i="28"/>
  <c r="AB41" i="28"/>
  <c r="AB44" i="28"/>
  <c r="AB48" i="28"/>
  <c r="AF48" i="28"/>
  <c r="AE48" i="28" s="1"/>
  <c r="AB53" i="28"/>
  <c r="AB68" i="28"/>
  <c r="AB74" i="28"/>
  <c r="AB75" i="28" s="1"/>
  <c r="AB76" i="28"/>
  <c r="G28" i="28"/>
  <c r="AB28" i="28" s="1"/>
  <c r="AF80" i="28"/>
  <c r="AE80" i="28" s="1"/>
  <c r="AG80" i="28" s="1"/>
  <c r="AB81" i="28"/>
  <c r="AP35" i="26"/>
  <c r="AO35" i="26"/>
  <c r="AN35" i="26"/>
  <c r="AP34" i="26"/>
  <c r="AO34" i="26"/>
  <c r="AN34" i="26"/>
  <c r="AH34" i="26"/>
  <c r="AE34" i="26"/>
  <c r="AH33" i="26"/>
  <c r="AE33" i="26"/>
  <c r="AH32" i="26"/>
  <c r="AE32" i="26"/>
  <c r="AH31" i="26"/>
  <c r="AE31" i="26"/>
  <c r="AH30" i="26"/>
  <c r="AE30" i="26"/>
  <c r="N30" i="26"/>
  <c r="AP29" i="26"/>
  <c r="AO29" i="26"/>
  <c r="AN29" i="26"/>
  <c r="AH29" i="26"/>
  <c r="AE29" i="26"/>
  <c r="AP28" i="26"/>
  <c r="AH28" i="26"/>
  <c r="AE28" i="26"/>
  <c r="AP27" i="26"/>
  <c r="AH27" i="26"/>
  <c r="AE27" i="26"/>
  <c r="N27" i="26"/>
  <c r="AP26" i="26"/>
  <c r="AO26" i="26"/>
  <c r="AN26" i="26"/>
  <c r="AH26" i="26"/>
  <c r="AE26" i="26"/>
  <c r="AP25" i="26"/>
  <c r="AO25" i="26"/>
  <c r="AN25" i="26"/>
  <c r="AH25" i="26"/>
  <c r="AE25" i="26"/>
  <c r="AP24" i="26"/>
  <c r="AH24" i="26"/>
  <c r="AE24" i="26"/>
  <c r="AP23" i="26"/>
  <c r="AH23" i="26"/>
  <c r="AE23" i="26"/>
  <c r="N23" i="26"/>
  <c r="AP22" i="26"/>
  <c r="AO22" i="26"/>
  <c r="AN22" i="26"/>
  <c r="AH22" i="26"/>
  <c r="AE22" i="26"/>
  <c r="AP21" i="26"/>
  <c r="AO21" i="26"/>
  <c r="AN21" i="26"/>
  <c r="AE21" i="26"/>
  <c r="AP20" i="26"/>
  <c r="AO20" i="26"/>
  <c r="AN20" i="26"/>
  <c r="AH20" i="26"/>
  <c r="AE20" i="26"/>
  <c r="AP19" i="26"/>
  <c r="AO19" i="26"/>
  <c r="AN19" i="26"/>
  <c r="AH19" i="26"/>
  <c r="AE19" i="26"/>
  <c r="AH18" i="26"/>
  <c r="AE18" i="26"/>
  <c r="N18" i="26"/>
  <c r="O18" i="26" s="1"/>
  <c r="AH17" i="26"/>
  <c r="AE17" i="26"/>
  <c r="AH16" i="26"/>
  <c r="AE16" i="26"/>
  <c r="AH15" i="26"/>
  <c r="AE15" i="26"/>
  <c r="AH14" i="26"/>
  <c r="AE14" i="26"/>
  <c r="AH13" i="26"/>
  <c r="AE13" i="26"/>
  <c r="T13" i="26"/>
  <c r="U13" i="26" s="1"/>
  <c r="N13" i="26"/>
  <c r="O13" i="26" s="1"/>
  <c r="AO12" i="26"/>
  <c r="AN12" i="26"/>
  <c r="AE12" i="26"/>
  <c r="AO11" i="26"/>
  <c r="AN11" i="26"/>
  <c r="AH11" i="26"/>
  <c r="AE11" i="26"/>
  <c r="AO10" i="26"/>
  <c r="AN10" i="26"/>
  <c r="AH10" i="26"/>
  <c r="AE10" i="26"/>
  <c r="AH9" i="26"/>
  <c r="AE9" i="26"/>
  <c r="T9" i="26"/>
  <c r="U9" i="26" s="1"/>
  <c r="N9" i="26"/>
  <c r="O9" i="26" s="1"/>
  <c r="AM13" i="26" l="1"/>
  <c r="AO13" i="26" s="1"/>
  <c r="AM14" i="26" s="1"/>
  <c r="AR20" i="26"/>
  <c r="AR26" i="26"/>
  <c r="AR29" i="26"/>
  <c r="AQ31" i="26"/>
  <c r="AP31" i="26" s="1"/>
  <c r="AQ13" i="26"/>
  <c r="AP13" i="26" s="1"/>
  <c r="AR19" i="26"/>
  <c r="AR35" i="26"/>
  <c r="AF16" i="28"/>
  <c r="AE16" i="28" s="1"/>
  <c r="AG16" i="28" s="1"/>
  <c r="AG71" i="28"/>
  <c r="AC28" i="28"/>
  <c r="AG28" i="28" s="1"/>
  <c r="AD28" i="28"/>
  <c r="AE74" i="28"/>
  <c r="AF75" i="28"/>
  <c r="AE75" i="28" s="1"/>
  <c r="AD4" i="28"/>
  <c r="AC4" i="28"/>
  <c r="AG4" i="28" s="1"/>
  <c r="AE34" i="28"/>
  <c r="AF35" i="28"/>
  <c r="AD7" i="28"/>
  <c r="AC7" i="28"/>
  <c r="AG7" i="28" s="1"/>
  <c r="AD91" i="28"/>
  <c r="AC91" i="28"/>
  <c r="AG91" i="28" s="1"/>
  <c r="AD39" i="28"/>
  <c r="AB40" i="28" s="1"/>
  <c r="AC40" i="28" s="1"/>
  <c r="AC39" i="28"/>
  <c r="AB73" i="28"/>
  <c r="AD72" i="28"/>
  <c r="AC72" i="28"/>
  <c r="AC81" i="28"/>
  <c r="AG81" i="28" s="1"/>
  <c r="AD81" i="28"/>
  <c r="AD53" i="28"/>
  <c r="AC53" i="28"/>
  <c r="AG53" i="28" s="1"/>
  <c r="AD41" i="28"/>
  <c r="AC41" i="28"/>
  <c r="AG41" i="28" s="1"/>
  <c r="AC34" i="28"/>
  <c r="AD34" i="28"/>
  <c r="AB35" i="28" s="1"/>
  <c r="AC35" i="28" s="1"/>
  <c r="AD74" i="28"/>
  <c r="AC74" i="28"/>
  <c r="AG74" i="28" s="1"/>
  <c r="AD48" i="28"/>
  <c r="AB49" i="28" s="1"/>
  <c r="AC48" i="28"/>
  <c r="AG48" i="28" s="1"/>
  <c r="AD89" i="28"/>
  <c r="AB90" i="28" s="1"/>
  <c r="AC89" i="28"/>
  <c r="AG89" i="28" s="1"/>
  <c r="AD25" i="28"/>
  <c r="AC25" i="28"/>
  <c r="AG25" i="28" s="1"/>
  <c r="AE39" i="28"/>
  <c r="AF40" i="28"/>
  <c r="AE40" i="28" s="1"/>
  <c r="AD24" i="28"/>
  <c r="AC24" i="28"/>
  <c r="AG24" i="28" s="1"/>
  <c r="AD37" i="28"/>
  <c r="AB38" i="28" s="1"/>
  <c r="AC37" i="28"/>
  <c r="AG37" i="28" s="1"/>
  <c r="AD17" i="28"/>
  <c r="AC17" i="28"/>
  <c r="AG17" i="28" s="1"/>
  <c r="AD6" i="28"/>
  <c r="AC6" i="28"/>
  <c r="AG6" i="28" s="1"/>
  <c r="AC15" i="28"/>
  <c r="AG15" i="28" s="1"/>
  <c r="AD15" i="28"/>
  <c r="AC75" i="28"/>
  <c r="AD75" i="28"/>
  <c r="AD19" i="28"/>
  <c r="AC19" i="28"/>
  <c r="AG19" i="28" s="1"/>
  <c r="AD76" i="28"/>
  <c r="AC76" i="28"/>
  <c r="AG76" i="28" s="1"/>
  <c r="AD68" i="28"/>
  <c r="AC68" i="28"/>
  <c r="AG68" i="28" s="1"/>
  <c r="AD44" i="28"/>
  <c r="AC44" i="28"/>
  <c r="AG44" i="28" s="1"/>
  <c r="AF73" i="28"/>
  <c r="AE73" i="28" s="1"/>
  <c r="AE72" i="28"/>
  <c r="AD30" i="28"/>
  <c r="AC30" i="28"/>
  <c r="AG30" i="28" s="1"/>
  <c r="V9" i="26"/>
  <c r="AR21" i="26"/>
  <c r="AQ32" i="26"/>
  <c r="AP32" i="26" s="1"/>
  <c r="AR34" i="26"/>
  <c r="AQ9" i="26"/>
  <c r="AP9" i="26" s="1"/>
  <c r="AR22" i="26"/>
  <c r="AR25" i="26"/>
  <c r="AQ14" i="26"/>
  <c r="AQ10" i="26"/>
  <c r="AP10" i="26" s="1"/>
  <c r="AR10" i="26" s="1"/>
  <c r="AN13" i="26"/>
  <c r="AR13" i="26" s="1"/>
  <c r="V13" i="26"/>
  <c r="AM9" i="26"/>
  <c r="AM18" i="26"/>
  <c r="O30" i="26"/>
  <c r="AM30" i="26" s="1"/>
  <c r="O23" i="26"/>
  <c r="AM23" i="26" s="1"/>
  <c r="O27" i="26"/>
  <c r="AM27" i="26" s="1"/>
  <c r="AQ11" i="26" l="1"/>
  <c r="AP11" i="26" s="1"/>
  <c r="AR11" i="26" s="1"/>
  <c r="AG34" i="28"/>
  <c r="AD73" i="28"/>
  <c r="AC73" i="28"/>
  <c r="AG73" i="28" s="1"/>
  <c r="AG75" i="28"/>
  <c r="AD38" i="28"/>
  <c r="AC38" i="28"/>
  <c r="AG38" i="28" s="1"/>
  <c r="AD90" i="28"/>
  <c r="AC90" i="28"/>
  <c r="AG90" i="28" s="1"/>
  <c r="AG39" i="28"/>
  <c r="AC49" i="28"/>
  <c r="AG49" i="28" s="1"/>
  <c r="AD49" i="28"/>
  <c r="AF36" i="28"/>
  <c r="AE36" i="28" s="1"/>
  <c r="AG36" i="28" s="1"/>
  <c r="AE35" i="28"/>
  <c r="AG35" i="28" s="1"/>
  <c r="AG72" i="28"/>
  <c r="AQ33" i="26"/>
  <c r="AP33" i="26" s="1"/>
  <c r="AQ12" i="26"/>
  <c r="AP12" i="26" s="1"/>
  <c r="AR12" i="26" s="1"/>
  <c r="AO30" i="26"/>
  <c r="AM31" i="26" s="1"/>
  <c r="AN30" i="26"/>
  <c r="AN27" i="26"/>
  <c r="AR27" i="26" s="1"/>
  <c r="AO27" i="26"/>
  <c r="AM28" i="26" s="1"/>
  <c r="AN23" i="26"/>
  <c r="AR23" i="26" s="1"/>
  <c r="AO23" i="26"/>
  <c r="AM24" i="26" s="1"/>
  <c r="AO9" i="26"/>
  <c r="AN9" i="26"/>
  <c r="AR9" i="26" s="1"/>
  <c r="AQ15" i="26"/>
  <c r="AP14" i="26"/>
  <c r="AO18" i="26"/>
  <c r="AN18" i="26"/>
  <c r="AO14" i="26"/>
  <c r="AM15" i="26" s="1"/>
  <c r="AN14" i="26"/>
  <c r="AO28" i="26" l="1"/>
  <c r="AN28" i="26"/>
  <c r="AR28" i="26" s="1"/>
  <c r="AR14" i="26"/>
  <c r="AO24" i="26"/>
  <c r="AN24" i="26"/>
  <c r="AR24" i="26" s="1"/>
  <c r="AO15" i="26"/>
  <c r="AM16" i="26" s="1"/>
  <c r="AN15" i="26"/>
  <c r="AQ17" i="26"/>
  <c r="AP17" i="26" s="1"/>
  <c r="AQ16" i="26"/>
  <c r="AP16" i="26" s="1"/>
  <c r="AP15" i="26"/>
  <c r="AO31" i="26"/>
  <c r="AM32" i="26" s="1"/>
  <c r="AN31" i="26"/>
  <c r="AR31" i="26" s="1"/>
  <c r="AO16" i="26" l="1"/>
  <c r="AM17" i="26" s="1"/>
  <c r="AN16" i="26"/>
  <c r="AR16" i="26" s="1"/>
  <c r="AO32" i="26"/>
  <c r="AM33" i="26" s="1"/>
  <c r="AN32" i="26"/>
  <c r="AR32" i="26" s="1"/>
  <c r="AR15" i="26"/>
  <c r="AO33" i="26" l="1"/>
  <c r="AN33" i="26"/>
  <c r="AR33" i="26" s="1"/>
  <c r="AO17" i="26"/>
  <c r="AN17" i="26"/>
  <c r="AR17" i="26" s="1"/>
  <c r="S18" i="26" l="1"/>
  <c r="T18" i="26" s="1"/>
  <c r="S9" i="26"/>
  <c r="S30" i="26"/>
  <c r="T30" i="26" s="1"/>
  <c r="S13" i="26"/>
  <c r="S27" i="26"/>
  <c r="T27" i="26" s="1"/>
  <c r="S23" i="26"/>
  <c r="T23" i="26" s="1"/>
  <c r="U23" i="26" l="1"/>
  <c r="V23" i="26"/>
  <c r="U30" i="26"/>
  <c r="AQ30" i="26" s="1"/>
  <c r="AP30" i="26" s="1"/>
  <c r="AR30" i="26" s="1"/>
  <c r="V30" i="26"/>
  <c r="U27" i="26"/>
  <c r="V27" i="26"/>
  <c r="V18" i="26"/>
  <c r="U18" i="26"/>
  <c r="AQ18" i="26" s="1"/>
  <c r="AP18" i="26" s="1"/>
  <c r="AR18" i="26" s="1"/>
  <c r="AP35" i="23" l="1"/>
  <c r="AO35" i="23"/>
  <c r="AN35" i="23"/>
  <c r="AR35" i="23" s="1"/>
  <c r="AP34" i="23"/>
  <c r="AO34" i="23"/>
  <c r="AN34" i="23"/>
  <c r="AR34" i="23" s="1"/>
  <c r="AH34" i="23"/>
  <c r="AE34" i="23"/>
  <c r="AH33" i="23"/>
  <c r="AE33" i="23"/>
  <c r="AH32" i="23"/>
  <c r="AE32" i="23"/>
  <c r="AH31" i="23"/>
  <c r="AE31" i="23"/>
  <c r="AH30" i="23"/>
  <c r="AE30" i="23"/>
  <c r="S30" i="23"/>
  <c r="T30" i="23" s="1"/>
  <c r="V30" i="23" s="1"/>
  <c r="O30" i="23"/>
  <c r="N30" i="23"/>
  <c r="AP29" i="23"/>
  <c r="AO29" i="23"/>
  <c r="AN29" i="23"/>
  <c r="AR29" i="23" s="1"/>
  <c r="AH29" i="23"/>
  <c r="AE29" i="23"/>
  <c r="AP28" i="23"/>
  <c r="AH28" i="23"/>
  <c r="AE28" i="23"/>
  <c r="AP27" i="23"/>
  <c r="AH27" i="23"/>
  <c r="AE27" i="23"/>
  <c r="S27" i="23"/>
  <c r="T27" i="23" s="1"/>
  <c r="N27" i="23"/>
  <c r="O27" i="23" s="1"/>
  <c r="AM27" i="23" s="1"/>
  <c r="AP26" i="23"/>
  <c r="AO26" i="23"/>
  <c r="AN26" i="23"/>
  <c r="AR26" i="23" s="1"/>
  <c r="AH26" i="23"/>
  <c r="AE26" i="23"/>
  <c r="AP25" i="23"/>
  <c r="AR25" i="23" s="1"/>
  <c r="AO25" i="23"/>
  <c r="AN25" i="23"/>
  <c r="AH25" i="23"/>
  <c r="AE25" i="23"/>
  <c r="AP24" i="23"/>
  <c r="AH24" i="23"/>
  <c r="AE24" i="23"/>
  <c r="AP23" i="23"/>
  <c r="AH23" i="23"/>
  <c r="AE23" i="23"/>
  <c r="S23" i="23"/>
  <c r="T23" i="23" s="1"/>
  <c r="O23" i="23"/>
  <c r="N23" i="23"/>
  <c r="AP22" i="23"/>
  <c r="AR22" i="23" s="1"/>
  <c r="AO22" i="23"/>
  <c r="AN22" i="23"/>
  <c r="AH22" i="23"/>
  <c r="AE22" i="23"/>
  <c r="AR21" i="23"/>
  <c r="AP21" i="23"/>
  <c r="AO21" i="23"/>
  <c r="AN21" i="23"/>
  <c r="AE21" i="23"/>
  <c r="AP20" i="23"/>
  <c r="AO20" i="23"/>
  <c r="AN20" i="23"/>
  <c r="AR20" i="23" s="1"/>
  <c r="AH20" i="23"/>
  <c r="AE20" i="23"/>
  <c r="AP19" i="23"/>
  <c r="AO19" i="23"/>
  <c r="AN19" i="23"/>
  <c r="AR19" i="23" s="1"/>
  <c r="AH19" i="23"/>
  <c r="AE19" i="23"/>
  <c r="AH18" i="23"/>
  <c r="AE18" i="23"/>
  <c r="S18" i="23"/>
  <c r="T18" i="23" s="1"/>
  <c r="U18" i="23" s="1"/>
  <c r="N18" i="23"/>
  <c r="AH17" i="23"/>
  <c r="AE17" i="23"/>
  <c r="AH16" i="23"/>
  <c r="AE16" i="23"/>
  <c r="AH15" i="23"/>
  <c r="AE15" i="23"/>
  <c r="AH14" i="23"/>
  <c r="AE14" i="23"/>
  <c r="AH13" i="23"/>
  <c r="AE13" i="23"/>
  <c r="T13" i="23"/>
  <c r="U13" i="23" s="1"/>
  <c r="S13" i="23"/>
  <c r="N13" i="23"/>
  <c r="V13" i="23" s="1"/>
  <c r="AO12" i="23"/>
  <c r="AN12" i="23"/>
  <c r="AE12" i="23"/>
  <c r="AO11" i="23"/>
  <c r="AN11" i="23"/>
  <c r="AH11" i="23"/>
  <c r="AE11" i="23"/>
  <c r="AO10" i="23"/>
  <c r="AN10" i="23"/>
  <c r="AH10" i="23"/>
  <c r="AE10" i="23"/>
  <c r="AH9" i="23"/>
  <c r="AE9" i="23"/>
  <c r="T9" i="23"/>
  <c r="U9" i="23" s="1"/>
  <c r="S9" i="23"/>
  <c r="N9" i="23"/>
  <c r="V9" i="23" s="1"/>
  <c r="AM23" i="23" l="1"/>
  <c r="AQ31" i="23"/>
  <c r="AP31" i="23" s="1"/>
  <c r="AQ32" i="23"/>
  <c r="AP32" i="23" s="1"/>
  <c r="AQ13" i="23"/>
  <c r="AP13" i="23" s="1"/>
  <c r="U23" i="23"/>
  <c r="V23" i="23"/>
  <c r="U27" i="23"/>
  <c r="V27" i="23"/>
  <c r="AQ9" i="23"/>
  <c r="AQ18" i="23"/>
  <c r="AP18" i="23" s="1"/>
  <c r="AO23" i="23"/>
  <c r="AM24" i="23" s="1"/>
  <c r="AN23" i="23"/>
  <c r="AR23" i="23" s="1"/>
  <c r="V18" i="23"/>
  <c r="AP9" i="23"/>
  <c r="AQ14" i="23"/>
  <c r="AO27" i="23"/>
  <c r="AM28" i="23" s="1"/>
  <c r="AN27" i="23"/>
  <c r="AR27" i="23" s="1"/>
  <c r="AQ33" i="23"/>
  <c r="AP33" i="23" s="1"/>
  <c r="AQ10" i="23"/>
  <c r="AP10" i="23" s="1"/>
  <c r="AR10" i="23" s="1"/>
  <c r="O13" i="23"/>
  <c r="AM13" i="23" s="1"/>
  <c r="U30" i="23"/>
  <c r="AQ30" i="23" s="1"/>
  <c r="AP30" i="23" s="1"/>
  <c r="AM30" i="23"/>
  <c r="O9" i="23"/>
  <c r="AM9" i="23" s="1"/>
  <c r="O18" i="23"/>
  <c r="AM18" i="23" s="1"/>
  <c r="AN18" i="23" l="1"/>
  <c r="AR18" i="23" s="1"/>
  <c r="AO18" i="23"/>
  <c r="AN24" i="23"/>
  <c r="AR24" i="23" s="1"/>
  <c r="AO24" i="23"/>
  <c r="AN28" i="23"/>
  <c r="AR28" i="23" s="1"/>
  <c r="AO28" i="23"/>
  <c r="AN9" i="23"/>
  <c r="AR9" i="23" s="1"/>
  <c r="AO9" i="23"/>
  <c r="AO30" i="23"/>
  <c r="AM31" i="23" s="1"/>
  <c r="AN30" i="23"/>
  <c r="AR30" i="23" s="1"/>
  <c r="AO13" i="23"/>
  <c r="AM14" i="23" s="1"/>
  <c r="AN13" i="23"/>
  <c r="AR13" i="23" s="1"/>
  <c r="AP14" i="23"/>
  <c r="AQ15" i="23"/>
  <c r="AQ11" i="23"/>
  <c r="AP11" i="23" l="1"/>
  <c r="AR11" i="23" s="1"/>
  <c r="AQ12" i="23"/>
  <c r="AP12" i="23" s="1"/>
  <c r="AR12" i="23" s="1"/>
  <c r="AO14" i="23"/>
  <c r="AM15" i="23" s="1"/>
  <c r="AN14" i="23"/>
  <c r="AR14" i="23" s="1"/>
  <c r="AP15" i="23"/>
  <c r="AQ17" i="23"/>
  <c r="AP17" i="23" s="1"/>
  <c r="AQ16" i="23"/>
  <c r="AP16" i="23" s="1"/>
  <c r="AO31" i="23"/>
  <c r="AM32" i="23" s="1"/>
  <c r="AN31" i="23"/>
  <c r="AR31" i="23" s="1"/>
  <c r="AO32" i="23" l="1"/>
  <c r="AM33" i="23" s="1"/>
  <c r="AN32" i="23"/>
  <c r="AR32" i="23" s="1"/>
  <c r="AO15" i="23"/>
  <c r="AM16" i="23" s="1"/>
  <c r="AN15" i="23"/>
  <c r="AR15" i="23" s="1"/>
  <c r="AO16" i="23" l="1"/>
  <c r="AM17" i="23" s="1"/>
  <c r="AN16" i="23"/>
  <c r="AR16" i="23" s="1"/>
  <c r="AO33" i="23"/>
  <c r="AN33" i="23"/>
  <c r="AR33" i="23" s="1"/>
  <c r="AO17" i="23" l="1"/>
  <c r="AN17" i="23"/>
  <c r="AR17" i="23" s="1"/>
  <c r="AE114" i="1" l="1"/>
  <c r="X114" i="1"/>
  <c r="U114" i="1"/>
  <c r="I114" i="1"/>
  <c r="X113" i="1"/>
  <c r="U113" i="1"/>
  <c r="I113" i="1"/>
  <c r="J113" i="1" s="1"/>
  <c r="K113" i="1" s="1"/>
  <c r="AF113" i="1" s="1"/>
  <c r="AE113" i="1" s="1"/>
  <c r="F113" i="1"/>
  <c r="F112" i="1"/>
  <c r="G112" i="1" s="1"/>
  <c r="L113" i="1" l="1"/>
  <c r="G113" i="1"/>
  <c r="AB113" i="1" s="1"/>
  <c r="AD113" i="1" l="1"/>
  <c r="AB114" i="1" s="1"/>
  <c r="AC113" i="1"/>
  <c r="AG113" i="1" s="1"/>
  <c r="AC114" i="1" l="1"/>
  <c r="AG114" i="1" s="1"/>
  <c r="AD114" i="1"/>
  <c r="I111" i="1" l="1"/>
  <c r="AE109" i="1"/>
  <c r="AG109" i="1" s="1"/>
  <c r="AD109" i="1"/>
  <c r="X109" i="1"/>
  <c r="U109" i="1"/>
  <c r="I109" i="1"/>
  <c r="I107" i="1"/>
  <c r="X106" i="1"/>
  <c r="U106" i="1"/>
  <c r="AF106" i="1" s="1"/>
  <c r="AE106" i="1" s="1"/>
  <c r="L106" i="1"/>
  <c r="I106" i="1"/>
  <c r="AB106" i="1" l="1"/>
  <c r="AC106" i="1" l="1"/>
  <c r="AG106" i="1" s="1"/>
  <c r="AD106" i="1"/>
  <c r="X105" i="1" l="1"/>
  <c r="U105" i="1"/>
  <c r="AD104" i="1"/>
  <c r="AC104" i="1"/>
  <c r="X104" i="1"/>
  <c r="U104" i="1"/>
  <c r="L104" i="1"/>
  <c r="K104" i="1"/>
  <c r="AE102" i="1"/>
  <c r="AC102" i="1"/>
  <c r="X100" i="1"/>
  <c r="U100" i="1"/>
  <c r="AF100" i="1" s="1"/>
  <c r="AE100" i="1" s="1"/>
  <c r="L100" i="1"/>
  <c r="G100" i="1"/>
  <c r="AG102" i="1" l="1"/>
  <c r="AB100" i="1"/>
  <c r="AD100" i="1" s="1"/>
  <c r="AF104" i="1"/>
  <c r="AE104" i="1" s="1"/>
  <c r="AG104" i="1" s="1"/>
  <c r="AB105" i="1"/>
  <c r="AC100" i="1" l="1"/>
  <c r="AG100" i="1" s="1"/>
  <c r="I104" i="1"/>
  <c r="I100" i="1"/>
  <c r="AC105" i="1"/>
  <c r="AD105" i="1"/>
  <c r="X99" i="1" l="1"/>
  <c r="U99" i="1"/>
  <c r="I99" i="1"/>
  <c r="X98" i="1"/>
  <c r="U98" i="1"/>
  <c r="I98" i="1"/>
  <c r="J98" i="1" s="1"/>
  <c r="K98" i="1" s="1"/>
  <c r="AF98" i="1" s="1"/>
  <c r="AE98" i="1" s="1"/>
  <c r="F98" i="1"/>
  <c r="X97" i="1"/>
  <c r="U97" i="1"/>
  <c r="X96" i="1"/>
  <c r="U96" i="1"/>
  <c r="X95" i="1"/>
  <c r="U95" i="1"/>
  <c r="I95" i="1"/>
  <c r="J95" i="1" s="1"/>
  <c r="F95" i="1"/>
  <c r="G95" i="1" s="1"/>
  <c r="L98" i="1" l="1"/>
  <c r="K95" i="1"/>
  <c r="AF95" i="1" s="1"/>
  <c r="L95" i="1"/>
  <c r="AF99" i="1"/>
  <c r="AE99" i="1" s="1"/>
  <c r="G98" i="1"/>
  <c r="AB98" i="1" s="1"/>
  <c r="AB99" i="1" s="1"/>
  <c r="AB95" i="1"/>
  <c r="AB96" i="1"/>
  <c r="AB97" i="1" s="1"/>
  <c r="AE95" i="1" l="1"/>
  <c r="AF96" i="1"/>
  <c r="AC99" i="1"/>
  <c r="AG99" i="1" s="1"/>
  <c r="AD99" i="1"/>
  <c r="AD98" i="1"/>
  <c r="AC98" i="1"/>
  <c r="AG98" i="1" s="1"/>
  <c r="AD97" i="1"/>
  <c r="AC97" i="1"/>
  <c r="AD96" i="1"/>
  <c r="AC96" i="1"/>
  <c r="AC95" i="1"/>
  <c r="AD95" i="1"/>
  <c r="AG95" i="1" l="1"/>
  <c r="AE96" i="1"/>
  <c r="AG96" i="1" s="1"/>
  <c r="AF97" i="1"/>
  <c r="AE97" i="1" s="1"/>
  <c r="AG97" i="1" s="1"/>
  <c r="AC93" i="1" l="1"/>
  <c r="AC92" i="1"/>
  <c r="AC91" i="1"/>
  <c r="X91" i="1"/>
  <c r="U91" i="1"/>
  <c r="I91" i="1"/>
  <c r="AC90" i="1"/>
  <c r="X89" i="1"/>
  <c r="U89" i="1"/>
  <c r="AF89" i="1" s="1"/>
  <c r="AE89" i="1" s="1"/>
  <c r="I89" i="1"/>
  <c r="AB89" i="1" l="1"/>
  <c r="AD89" i="1" s="1"/>
  <c r="AF91" i="1"/>
  <c r="AE91" i="1" s="1"/>
  <c r="AG91" i="1" s="1"/>
  <c r="AC89" i="1" l="1"/>
  <c r="AG89" i="1" s="1"/>
  <c r="X86" i="1"/>
  <c r="U86" i="1"/>
  <c r="AF86" i="1" s="1"/>
  <c r="AE86" i="1" s="1"/>
  <c r="L86" i="1"/>
  <c r="AE85" i="1"/>
  <c r="AC85" i="1"/>
  <c r="X83" i="1"/>
  <c r="U83" i="1"/>
  <c r="AF83" i="1" s="1"/>
  <c r="AE83" i="1" s="1"/>
  <c r="L83" i="1"/>
  <c r="AE82" i="1"/>
  <c r="AC82" i="1"/>
  <c r="AE81" i="1"/>
  <c r="AC81" i="1"/>
  <c r="U81" i="1"/>
  <c r="AE80" i="1"/>
  <c r="AC80" i="1"/>
  <c r="U80" i="1"/>
  <c r="AD78" i="1"/>
  <c r="AC78" i="1"/>
  <c r="X78" i="1"/>
  <c r="U78" i="1"/>
  <c r="AF78" i="1" s="1"/>
  <c r="AE78" i="1" s="1"/>
  <c r="AE77" i="1"/>
  <c r="AC77" i="1"/>
  <c r="L77" i="1"/>
  <c r="AE76" i="1"/>
  <c r="AC76" i="1"/>
  <c r="AC74" i="1"/>
  <c r="X74" i="1"/>
  <c r="U74" i="1"/>
  <c r="AF74" i="1" s="1"/>
  <c r="AE74" i="1" s="1"/>
  <c r="L74" i="1"/>
  <c r="AE73" i="1"/>
  <c r="AC73" i="1"/>
  <c r="X71" i="1"/>
  <c r="U71" i="1"/>
  <c r="AF71" i="1" s="1"/>
  <c r="AE71" i="1" s="1"/>
  <c r="L71" i="1"/>
  <c r="AG82" i="1" l="1"/>
  <c r="AG73" i="1"/>
  <c r="AG76" i="1"/>
  <c r="AG77" i="1"/>
  <c r="AG80" i="1"/>
  <c r="AG81" i="1"/>
  <c r="AG74" i="1"/>
  <c r="AB83" i="1"/>
  <c r="AD83" i="1" s="1"/>
  <c r="AG85" i="1"/>
  <c r="AG78" i="1"/>
  <c r="AB71" i="1"/>
  <c r="AB86" i="1"/>
  <c r="AC83" i="1" l="1"/>
  <c r="AG83" i="1" s="1"/>
  <c r="AC71" i="1"/>
  <c r="AG71" i="1" s="1"/>
  <c r="AD71" i="1"/>
  <c r="AC86" i="1"/>
  <c r="AG86" i="1" s="1"/>
  <c r="AD86" i="1"/>
  <c r="I74" i="1" l="1"/>
  <c r="I86" i="1"/>
  <c r="I78" i="1"/>
  <c r="I71" i="1"/>
  <c r="I83" i="1"/>
  <c r="I70" i="1" l="1"/>
  <c r="I69" i="1"/>
  <c r="X68" i="1"/>
  <c r="U68" i="1"/>
  <c r="I68" i="1"/>
  <c r="J68" i="1" s="1"/>
  <c r="K68" i="1" s="1"/>
  <c r="F68" i="1"/>
  <c r="I61" i="1"/>
  <c r="X60" i="1"/>
  <c r="U60" i="1"/>
  <c r="I60" i="1"/>
  <c r="J60" i="1" s="1"/>
  <c r="K60" i="1" s="1"/>
  <c r="F60" i="1"/>
  <c r="AF60" i="1" l="1"/>
  <c r="AE60" i="1" s="1"/>
  <c r="AF68" i="1"/>
  <c r="AE68" i="1" s="1"/>
  <c r="L60" i="1"/>
  <c r="L68" i="1"/>
  <c r="G68" i="1"/>
  <c r="AB68" i="1" s="1"/>
  <c r="G60" i="1"/>
  <c r="AB60" i="1" s="1"/>
  <c r="AD60" i="1" l="1"/>
  <c r="AC60" i="1"/>
  <c r="AG60" i="1" s="1"/>
  <c r="AD68" i="1"/>
  <c r="AC68" i="1"/>
  <c r="AG68" i="1" s="1"/>
  <c r="AC59" i="1" l="1"/>
  <c r="AG59" i="1" s="1"/>
  <c r="AE58" i="1"/>
  <c r="AD58" i="1"/>
  <c r="AC58" i="1"/>
  <c r="X58" i="1"/>
  <c r="G58" i="1"/>
  <c r="AC57" i="1"/>
  <c r="F57" i="1"/>
  <c r="G57" i="1" s="1"/>
  <c r="AG58" i="1" l="1"/>
  <c r="I58" i="1"/>
  <c r="J58" i="1" s="1"/>
  <c r="L58" i="1" s="1"/>
  <c r="I57" i="1"/>
  <c r="J57" i="1" s="1"/>
  <c r="L57" i="1" s="1"/>
  <c r="X56" i="1" l="1"/>
  <c r="U56" i="1"/>
  <c r="I56" i="1"/>
  <c r="X55" i="1"/>
  <c r="U55" i="1"/>
  <c r="AF55" i="1" s="1"/>
  <c r="AE55" i="1" s="1"/>
  <c r="I55" i="1"/>
  <c r="F55" i="1"/>
  <c r="G55" i="1" s="1"/>
  <c r="U54" i="1"/>
  <c r="I54" i="1"/>
  <c r="X53" i="1"/>
  <c r="U53" i="1"/>
  <c r="AF53" i="1" s="1"/>
  <c r="AE53" i="1" s="1"/>
  <c r="I53" i="1"/>
  <c r="AE52" i="1"/>
  <c r="AC52" i="1"/>
  <c r="X52" i="1"/>
  <c r="U52" i="1"/>
  <c r="I52" i="1"/>
  <c r="X51" i="1"/>
  <c r="U51" i="1"/>
  <c r="AF51" i="1" s="1"/>
  <c r="AE51" i="1" s="1"/>
  <c r="I51" i="1"/>
  <c r="AE49" i="1"/>
  <c r="X49" i="1"/>
  <c r="U49" i="1"/>
  <c r="X48" i="1"/>
  <c r="U48" i="1"/>
  <c r="AF48" i="1" s="1"/>
  <c r="AE48" i="1" s="1"/>
  <c r="I48" i="1"/>
  <c r="F48" i="1"/>
  <c r="AG52" i="1" l="1"/>
  <c r="AB53" i="1"/>
  <c r="AC53" i="1" s="1"/>
  <c r="AG53" i="1" s="1"/>
  <c r="AF56" i="1"/>
  <c r="AE56" i="1" s="1"/>
  <c r="AB48" i="1"/>
  <c r="AD48" i="1" s="1"/>
  <c r="AB51" i="1"/>
  <c r="AD51" i="1" s="1"/>
  <c r="AB55" i="1"/>
  <c r="AD55" i="1" s="1"/>
  <c r="AB56" i="1" s="1"/>
  <c r="AD53" i="1"/>
  <c r="AC51" i="1" l="1"/>
  <c r="AG51" i="1" s="1"/>
  <c r="AC48" i="1"/>
  <c r="AG48" i="1" s="1"/>
  <c r="AC55" i="1"/>
  <c r="AG55" i="1" s="1"/>
  <c r="AC56" i="1"/>
  <c r="AG56" i="1" s="1"/>
  <c r="AD56" i="1"/>
  <c r="X47" i="1" l="1"/>
  <c r="X46" i="1"/>
  <c r="X45" i="1"/>
  <c r="X44" i="1"/>
  <c r="X43" i="1"/>
  <c r="X42" i="1"/>
  <c r="X41" i="1"/>
  <c r="U47" i="1"/>
  <c r="U46" i="1"/>
  <c r="U45" i="1"/>
  <c r="U44" i="1"/>
  <c r="U43" i="1"/>
  <c r="U42" i="1"/>
  <c r="U41" i="1"/>
  <c r="AB43" i="1" l="1"/>
  <c r="AC43" i="1" s="1"/>
  <c r="AB41" i="1"/>
  <c r="AB46" i="1"/>
  <c r="AB44" i="1"/>
  <c r="AD41" i="1" l="1"/>
  <c r="AB42" i="1" s="1"/>
  <c r="AC42" i="1" s="1"/>
  <c r="AC41" i="1"/>
  <c r="AD44" i="1"/>
  <c r="AB45" i="1" s="1"/>
  <c r="AC44" i="1"/>
  <c r="AD46" i="1"/>
  <c r="AB47" i="1" s="1"/>
  <c r="AC47" i="1" s="1"/>
  <c r="AC46" i="1"/>
  <c r="I46" i="1"/>
  <c r="J46" i="1" s="1"/>
  <c r="K46" i="1" s="1"/>
  <c r="AF46" i="1" s="1"/>
  <c r="AE46" i="1" s="1"/>
  <c r="I41" i="1"/>
  <c r="J41" i="1" s="1"/>
  <c r="I44" i="1"/>
  <c r="J44" i="1" s="1"/>
  <c r="K44" i="1" s="1"/>
  <c r="AF44" i="1" s="1"/>
  <c r="AC45" i="1" l="1"/>
  <c r="AG46" i="1"/>
  <c r="AE44" i="1"/>
  <c r="AG44" i="1" s="1"/>
  <c r="AF47" i="1"/>
  <c r="AE47" i="1" s="1"/>
  <c r="L41" i="1"/>
  <c r="K41" i="1"/>
  <c r="AF41" i="1" s="1"/>
  <c r="AE41" i="1" l="1"/>
  <c r="AG41" i="1" s="1"/>
  <c r="AF42" i="1"/>
  <c r="AE42" i="1" l="1"/>
  <c r="AG42" i="1" s="1"/>
  <c r="AF43" i="1"/>
  <c r="AE43" i="1" s="1"/>
  <c r="AG43" i="1" s="1"/>
  <c r="U40" i="1"/>
  <c r="X39" i="1"/>
  <c r="U39" i="1"/>
  <c r="U38" i="1"/>
  <c r="AE37" i="1"/>
  <c r="U37" i="1"/>
  <c r="AC36" i="1"/>
  <c r="U36" i="1"/>
  <c r="AD35" i="1"/>
  <c r="AC35" i="1"/>
  <c r="X35" i="1"/>
  <c r="U35" i="1"/>
  <c r="AB39" i="1" l="1"/>
  <c r="I39" i="1"/>
  <c r="J39" i="1" s="1"/>
  <c r="K39" i="1" s="1"/>
  <c r="AF39" i="1" s="1"/>
  <c r="AE39" i="1" s="1"/>
  <c r="I35" i="1"/>
  <c r="J35" i="1" s="1"/>
  <c r="K35" i="1" s="1"/>
  <c r="AF35" i="1" s="1"/>
  <c r="AE35" i="1" l="1"/>
  <c r="AG35" i="1" s="1"/>
  <c r="AF36" i="1"/>
  <c r="AE36" i="1" s="1"/>
  <c r="AG36" i="1" s="1"/>
  <c r="AF38" i="1"/>
  <c r="AE38" i="1" s="1"/>
  <c r="AE34" i="1" l="1"/>
  <c r="AD34" i="1"/>
  <c r="AC34" i="1"/>
  <c r="X34" i="1"/>
  <c r="AE33" i="1"/>
  <c r="AD33" i="1"/>
  <c r="AC33" i="1"/>
  <c r="X33" i="1"/>
  <c r="X32" i="1"/>
  <c r="K32" i="1"/>
  <c r="AF32" i="1" s="1"/>
  <c r="AE32" i="1" s="1"/>
  <c r="F32" i="1"/>
  <c r="L32" i="1" s="1"/>
  <c r="X31" i="1"/>
  <c r="U31" i="1"/>
  <c r="F31" i="1"/>
  <c r="AE30" i="1"/>
  <c r="AC30" i="1"/>
  <c r="X30" i="1"/>
  <c r="U30" i="1"/>
  <c r="X29" i="1"/>
  <c r="U29" i="1"/>
  <c r="F29" i="1"/>
  <c r="G29" i="1" s="1"/>
  <c r="X27" i="1"/>
  <c r="U27" i="1"/>
  <c r="AF27" i="1" s="1"/>
  <c r="AE27" i="1" s="1"/>
  <c r="F27" i="1"/>
  <c r="G27" i="1" s="1"/>
  <c r="X26" i="1"/>
  <c r="U26" i="1"/>
  <c r="AF26" i="1" s="1"/>
  <c r="AE26" i="1" s="1"/>
  <c r="F26" i="1"/>
  <c r="G26" i="1" s="1"/>
  <c r="X25" i="1"/>
  <c r="U25" i="1"/>
  <c r="AF25" i="1" s="1"/>
  <c r="AE25" i="1" s="1"/>
  <c r="F25" i="1"/>
  <c r="G25" i="1" s="1"/>
  <c r="I31" i="1"/>
  <c r="J31" i="1" s="1"/>
  <c r="K31" i="1" s="1"/>
  <c r="AF31" i="1" l="1"/>
  <c r="AE31" i="1" s="1"/>
  <c r="AG33" i="1"/>
  <c r="AG34" i="1"/>
  <c r="G32" i="1"/>
  <c r="AB32" i="1" s="1"/>
  <c r="AC32" i="1" s="1"/>
  <c r="AG32" i="1" s="1"/>
  <c r="L25" i="1"/>
  <c r="L26" i="1"/>
  <c r="AG30" i="1"/>
  <c r="AB27" i="1"/>
  <c r="AD27" i="1" s="1"/>
  <c r="I29" i="1"/>
  <c r="J29" i="1" s="1"/>
  <c r="L29" i="1" s="1"/>
  <c r="I27" i="1"/>
  <c r="J27" i="1" s="1"/>
  <c r="L27" i="1" s="1"/>
  <c r="L31" i="1"/>
  <c r="AB29" i="1"/>
  <c r="G31" i="1"/>
  <c r="AB31" i="1" s="1"/>
  <c r="I25" i="1"/>
  <c r="AB25" i="1"/>
  <c r="I26" i="1"/>
  <c r="AB26" i="1"/>
  <c r="AD32" i="1" l="1"/>
  <c r="AC27" i="1"/>
  <c r="AG27" i="1" s="1"/>
  <c r="K29" i="1"/>
  <c r="AF29" i="1" s="1"/>
  <c r="AE29" i="1" s="1"/>
  <c r="AD31" i="1"/>
  <c r="AC31" i="1"/>
  <c r="AG31" i="1" s="1"/>
  <c r="AC29" i="1"/>
  <c r="AD29" i="1"/>
  <c r="AC26" i="1"/>
  <c r="AG26" i="1" s="1"/>
  <c r="AD26" i="1"/>
  <c r="AD25" i="1"/>
  <c r="AC25" i="1"/>
  <c r="AG25" i="1" s="1"/>
  <c r="AE24" i="1"/>
  <c r="AD24" i="1"/>
  <c r="AC24" i="1"/>
  <c r="X24" i="1"/>
  <c r="U24" i="1"/>
  <c r="I24" i="1"/>
  <c r="AE23" i="1"/>
  <c r="X23" i="1"/>
  <c r="U23" i="1"/>
  <c r="K23" i="1"/>
  <c r="F23" i="1"/>
  <c r="G23" i="1" s="1"/>
  <c r="X22" i="1"/>
  <c r="X21" i="1"/>
  <c r="U21" i="1"/>
  <c r="X20" i="1"/>
  <c r="U20" i="1"/>
  <c r="I20" i="1"/>
  <c r="J20" i="1" s="1"/>
  <c r="F20" i="1"/>
  <c r="G20" i="1" s="1"/>
  <c r="I19" i="1"/>
  <c r="X18" i="1"/>
  <c r="U18" i="1"/>
  <c r="I18" i="1"/>
  <c r="J18" i="1" s="1"/>
  <c r="K18" i="1" s="1"/>
  <c r="F18" i="1"/>
  <c r="AC17" i="1"/>
  <c r="X17" i="1"/>
  <c r="U17" i="1"/>
  <c r="I17" i="1"/>
  <c r="X16" i="1"/>
  <c r="U16" i="1"/>
  <c r="I16" i="1"/>
  <c r="J16" i="1" s="1"/>
  <c r="F16" i="1"/>
  <c r="G16" i="1" s="1"/>
  <c r="AB21" i="1" l="1"/>
  <c r="AC21" i="1" s="1"/>
  <c r="AG24" i="1"/>
  <c r="L20" i="1"/>
  <c r="L16" i="1"/>
  <c r="AG29" i="1"/>
  <c r="AF18" i="1"/>
  <c r="AE18" i="1" s="1"/>
  <c r="L18" i="1"/>
  <c r="AB23" i="1"/>
  <c r="K16" i="1"/>
  <c r="AF16" i="1" s="1"/>
  <c r="AB16" i="1"/>
  <c r="K20" i="1"/>
  <c r="AF20" i="1" s="1"/>
  <c r="AE20" i="1" s="1"/>
  <c r="AB20" i="1"/>
  <c r="G18" i="1"/>
  <c r="AB18" i="1" s="1"/>
  <c r="AC18" i="1" l="1"/>
  <c r="AG18" i="1" s="1"/>
  <c r="AD18" i="1"/>
  <c r="AE16" i="1"/>
  <c r="AF17" i="1"/>
  <c r="AE17" i="1" s="1"/>
  <c r="AG17" i="1" s="1"/>
  <c r="AD16" i="1"/>
  <c r="AC16" i="1"/>
  <c r="AD23" i="1"/>
  <c r="AC23" i="1"/>
  <c r="AG23" i="1" s="1"/>
  <c r="AD20" i="1"/>
  <c r="AC20" i="1"/>
  <c r="AG20" i="1" s="1"/>
  <c r="AG16" i="1" l="1"/>
  <c r="I15" i="1"/>
  <c r="J15" i="1" s="1"/>
  <c r="K15" i="1" s="1"/>
  <c r="F15" i="1"/>
  <c r="I13" i="1"/>
  <c r="J13" i="1" s="1"/>
  <c r="K13" i="1" s="1"/>
  <c r="F13" i="1"/>
  <c r="I12" i="1"/>
  <c r="J12" i="1" s="1"/>
  <c r="K12" i="1" s="1"/>
  <c r="F12" i="1"/>
  <c r="AD11" i="1"/>
  <c r="AC11" i="1"/>
  <c r="AG11" i="1" s="1"/>
  <c r="I11" i="1"/>
  <c r="J11" i="1" s="1"/>
  <c r="F11" i="1"/>
  <c r="L11" i="1" l="1"/>
  <c r="K11" i="1"/>
  <c r="AF11" i="1" s="1"/>
  <c r="AF105" i="1"/>
  <c r="AE105" i="1" s="1"/>
  <c r="AG105" i="1" s="1"/>
  <c r="L12" i="1"/>
  <c r="L15" i="1"/>
  <c r="L13" i="1"/>
  <c r="G11" i="1"/>
  <c r="G13" i="1"/>
  <c r="G12" i="1"/>
  <c r="G15" i="1"/>
  <c r="I10" i="1" l="1"/>
  <c r="J10" i="1" s="1"/>
  <c r="F10" i="1"/>
  <c r="G10" i="1" s="1"/>
  <c r="U9" i="1"/>
  <c r="I9" i="1"/>
  <c r="G9" i="1"/>
  <c r="U8" i="1"/>
  <c r="I8" i="1"/>
  <c r="J8" i="1" s="1"/>
  <c r="K8" i="1" s="1"/>
  <c r="F8" i="1"/>
  <c r="U7" i="1"/>
  <c r="I7" i="1"/>
  <c r="J7" i="1" s="1"/>
  <c r="K7" i="1" s="1"/>
  <c r="F7" i="1"/>
  <c r="G7" i="1" s="1"/>
  <c r="AC6" i="1"/>
  <c r="U6" i="1"/>
  <c r="I6" i="1"/>
  <c r="U5" i="1"/>
  <c r="I5" i="1"/>
  <c r="J5" i="1" s="1"/>
  <c r="K5" i="1" s="1"/>
  <c r="F5" i="1"/>
  <c r="AF6" i="1" l="1"/>
  <c r="AB7" i="1"/>
  <c r="AB9" i="1"/>
  <c r="AC9" i="1" s="1"/>
  <c r="AF7" i="1"/>
  <c r="AE7" i="1" s="1"/>
  <c r="L5" i="1"/>
  <c r="AF8" i="1"/>
  <c r="AE8" i="1" s="1"/>
  <c r="AD7" i="1"/>
  <c r="AC7" i="1"/>
  <c r="L8" i="1"/>
  <c r="AF5" i="1"/>
  <c r="AE5" i="1" s="1"/>
  <c r="L7" i="1"/>
  <c r="G5" i="1"/>
  <c r="AB5" i="1" s="1"/>
  <c r="G8" i="1"/>
  <c r="AB8" i="1" s="1"/>
  <c r="AG7" i="1" l="1"/>
  <c r="AD5" i="1"/>
  <c r="AC5" i="1"/>
  <c r="AG5" i="1" s="1"/>
  <c r="AD8" i="1"/>
  <c r="AC8" i="1"/>
  <c r="AG8" i="1" s="1"/>
  <c r="F221" i="13" l="1"/>
  <c r="F211" i="13"/>
  <c r="F212" i="13"/>
  <c r="F213" i="13"/>
  <c r="F214" i="13"/>
  <c r="F215" i="13"/>
  <c r="F216" i="13"/>
  <c r="F217" i="13"/>
  <c r="F218" i="13"/>
  <c r="F219" i="13"/>
  <c r="F220" i="13"/>
  <c r="F210" i="13"/>
  <c r="B221" i="13" a="1"/>
  <c r="B221" i="13" l="1"/>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Z42" i="18" l="1"/>
  <c r="N42" i="18"/>
  <c r="AF26" i="18"/>
  <c r="N26" i="18"/>
  <c r="AF18" i="18"/>
  <c r="T10" i="18"/>
  <c r="N34" i="18"/>
  <c r="T34" i="18"/>
  <c r="T18" i="18"/>
  <c r="Z18" i="18"/>
  <c r="Z10" i="18"/>
  <c r="AL18" i="18"/>
  <c r="Z26" i="18"/>
  <c r="T42" i="18"/>
  <c r="AF34" i="18"/>
  <c r="AL10" i="18"/>
  <c r="N18" i="18"/>
  <c r="N10" i="18"/>
  <c r="AL34" i="18"/>
  <c r="AL42" i="18"/>
  <c r="AF10" i="18"/>
  <c r="Z34" i="18"/>
  <c r="AF42" i="18"/>
  <c r="AL26" i="18"/>
  <c r="T26" i="18"/>
  <c r="AJ34" i="18"/>
  <c r="R34" i="18"/>
  <c r="R42" i="18"/>
  <c r="AJ26" i="18"/>
  <c r="X10" i="18"/>
  <c r="X42" i="18"/>
  <c r="L42" i="18"/>
  <c r="R18" i="18"/>
  <c r="R26" i="18"/>
  <c r="L34" i="18"/>
  <c r="X26" i="18"/>
  <c r="X34" i="18"/>
  <c r="AD18" i="18"/>
  <c r="AD34" i="18"/>
  <c r="L26" i="18"/>
  <c r="AJ10" i="18"/>
  <c r="AJ42" i="18"/>
  <c r="AJ18" i="18"/>
  <c r="AD26" i="18"/>
  <c r="L10" i="18"/>
  <c r="AD10" i="18"/>
  <c r="X18" i="18"/>
  <c r="AD42" i="18"/>
  <c r="L18" i="18"/>
  <c r="R10" i="18"/>
  <c r="AB36" i="18"/>
  <c r="AH12" i="18"/>
  <c r="P28" i="18"/>
  <c r="AH20" i="18"/>
  <c r="P36" i="18"/>
  <c r="V12" i="18"/>
  <c r="AH28" i="18"/>
  <c r="AB20" i="18"/>
  <c r="J12" i="18"/>
  <c r="J20" i="18"/>
  <c r="P44" i="18"/>
  <c r="AB44" i="18"/>
  <c r="V28" i="18"/>
  <c r="V36" i="18"/>
  <c r="J28" i="18"/>
  <c r="AH36" i="18"/>
  <c r="J44" i="18"/>
  <c r="P12" i="18"/>
  <c r="AB12" i="18"/>
  <c r="V44" i="18"/>
  <c r="AH44" i="18"/>
  <c r="V20" i="18"/>
  <c r="P20" i="18"/>
  <c r="J36" i="18"/>
  <c r="AB28" i="18"/>
  <c r="X32" i="18"/>
  <c r="AD32" i="18"/>
  <c r="AJ8" i="18"/>
  <c r="L16" i="18"/>
  <c r="R32" i="18"/>
  <c r="AJ32" i="18"/>
  <c r="R40" i="18"/>
  <c r="AJ40" i="18"/>
  <c r="AD24" i="18"/>
  <c r="AJ24" i="18"/>
  <c r="R24" i="18"/>
  <c r="AJ16" i="18"/>
  <c r="AD8" i="18"/>
  <c r="L32" i="18"/>
  <c r="L40" i="18"/>
  <c r="R16" i="18"/>
  <c r="L24" i="18"/>
  <c r="AD16" i="18"/>
  <c r="L8" i="18"/>
  <c r="R8" i="18"/>
  <c r="X40" i="18"/>
  <c r="X8" i="18"/>
  <c r="X16" i="18"/>
  <c r="AD40" i="18"/>
  <c r="X24" i="18"/>
  <c r="J40" i="18"/>
  <c r="J16" i="18"/>
  <c r="P16" i="18"/>
  <c r="V8" i="18"/>
  <c r="J8" i="18"/>
  <c r="J24" i="18"/>
  <c r="AH16" i="18"/>
  <c r="AB16" i="18"/>
  <c r="AB40" i="18"/>
  <c r="P32" i="18"/>
  <c r="P40" i="18"/>
  <c r="AH24" i="18"/>
  <c r="AB32" i="18"/>
  <c r="J32" i="18"/>
  <c r="V16" i="18"/>
  <c r="V40" i="18"/>
  <c r="AH32" i="18"/>
  <c r="V24" i="18"/>
  <c r="V32" i="18"/>
  <c r="AH8" i="18"/>
  <c r="AB8" i="18"/>
  <c r="P8" i="18"/>
  <c r="AH40" i="18"/>
  <c r="AB24" i="18"/>
  <c r="P24" i="18"/>
  <c r="AH34" i="18"/>
  <c r="AH42" i="18"/>
  <c r="AH18" i="18"/>
  <c r="AB10" i="18"/>
  <c r="J26" i="18"/>
  <c r="V18" i="18"/>
  <c r="V42" i="18"/>
  <c r="J42" i="18"/>
  <c r="P10" i="18"/>
  <c r="AB26" i="18"/>
  <c r="J34" i="18"/>
  <c r="J18" i="18"/>
  <c r="AH10" i="18"/>
  <c r="AB34" i="18"/>
  <c r="P26" i="18"/>
  <c r="P34" i="18"/>
  <c r="V34" i="18"/>
  <c r="AH26" i="18"/>
  <c r="J10" i="18"/>
  <c r="P18" i="18"/>
  <c r="AB42" i="18"/>
  <c r="V10" i="18"/>
  <c r="AB18" i="18"/>
  <c r="P42" i="18"/>
  <c r="V26" i="18"/>
  <c r="Z32" i="18"/>
  <c r="N24" i="18"/>
  <c r="AL32" i="18"/>
  <c r="AL40" i="18"/>
  <c r="N8" i="18"/>
  <c r="AF24" i="18"/>
  <c r="Z40" i="18"/>
  <c r="Z16" i="18"/>
  <c r="N32" i="18"/>
  <c r="T32" i="18"/>
  <c r="N40" i="18"/>
  <c r="T8" i="18"/>
  <c r="AF32" i="18"/>
  <c r="AL8" i="18"/>
  <c r="T24" i="18"/>
  <c r="N16" i="18"/>
  <c r="T16" i="18"/>
  <c r="Z24" i="18"/>
  <c r="AF16" i="18"/>
  <c r="T40" i="18"/>
  <c r="AF8" i="18"/>
  <c r="AL24" i="18"/>
  <c r="Z8" i="18"/>
  <c r="AF40" i="18"/>
  <c r="AL16" i="18"/>
  <c r="J6" i="18" l="1"/>
  <c r="AH14" i="18"/>
  <c r="P30" i="18"/>
  <c r="AH38" i="18"/>
  <c r="AH22" i="18"/>
  <c r="J14" i="18"/>
  <c r="P6" i="18"/>
  <c r="J38" i="18"/>
  <c r="AH6" i="18"/>
  <c r="V6" i="18"/>
  <c r="AB38" i="18"/>
  <c r="AB22" i="18"/>
  <c r="P22" i="18"/>
  <c r="V30" i="18"/>
  <c r="AB30" i="18"/>
  <c r="AB14" i="18"/>
  <c r="P14" i="18"/>
  <c r="V22" i="18"/>
  <c r="V14" i="18"/>
  <c r="AH30" i="18"/>
  <c r="J30" i="18"/>
  <c r="J22" i="18"/>
  <c r="P38" i="18"/>
  <c r="V38" i="18"/>
  <c r="AB6" i="18"/>
  <c r="AJ6" i="18"/>
  <c r="L6" i="18"/>
  <c r="L38" i="18"/>
  <c r="R30" i="18"/>
  <c r="AD14" i="18"/>
  <c r="X22" i="18"/>
  <c r="X6" i="18"/>
  <c r="AJ38" i="18"/>
  <c r="AJ22" i="18"/>
  <c r="X30" i="18"/>
  <c r="AD38" i="18"/>
  <c r="L14" i="18"/>
  <c r="AD6" i="18"/>
  <c r="AD22" i="18"/>
  <c r="X38" i="18"/>
  <c r="AD30" i="18"/>
  <c r="AJ30" i="18"/>
  <c r="R22" i="18"/>
  <c r="L30" i="18"/>
  <c r="L22" i="18"/>
  <c r="R38" i="18"/>
  <c r="R6" i="18"/>
  <c r="AJ14" i="18"/>
  <c r="X14" i="18"/>
  <c r="R14" i="18"/>
  <c r="AF22" i="18"/>
  <c r="Z6" i="18"/>
  <c r="N6" i="18"/>
  <c r="AF6" i="18"/>
  <c r="AF14" i="18"/>
  <c r="AF38" i="18"/>
  <c r="AL14" i="18"/>
  <c r="N22" i="18"/>
  <c r="N38" i="18"/>
  <c r="AL30" i="18"/>
  <c r="Z30" i="18"/>
  <c r="AL22" i="18"/>
  <c r="N30" i="18"/>
  <c r="T6" i="18"/>
  <c r="T38" i="18"/>
  <c r="AL6" i="18"/>
  <c r="Z14" i="18"/>
  <c r="Z38" i="18"/>
  <c r="AF30" i="18"/>
  <c r="T14" i="18"/>
  <c r="Z22" i="18"/>
  <c r="AL38" i="18"/>
  <c r="T30" i="18"/>
  <c r="N14" i="18"/>
  <c r="T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tc={4717C1F0-E33C-4673-842D-95D107F37664}</author>
  </authors>
  <commentList>
    <comment ref="E1" authorId="0" shapeId="0" xr:uid="{4717C1F0-E33C-4673-842D-95D107F37664}">
      <text>
        <t>[Comentario encadenado]
Su versión de Excel le permite leer este comentario encadenado; sin embargo, las ediciones que se apliquen se quitarán si el archivo se abre en una versión más reciente de Excel. Más información: https://go.microsoft.com/fwlink/?linkid=870924
Comentario:
    * máximo 2 veces por año
 *de 3 a 24 veces por año
 *de 24 a 500 veces por año
* mínimo 500 veces al año y máximo 5000 veces por año
*más de 5000 veces por año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tc={525F7C9A-5A91-4FF0-BAA1-D210AF395F4B}</author>
  </authors>
  <commentList>
    <comment ref="M6" authorId="0" shapeId="0" xr:uid="{525F7C9A-5A91-4FF0-BAA1-D210AF395F4B}">
      <text>
        <t>[Comentario encadenado]
Su versión de Excel le permite leer este comentario encadenado; sin embargo, las ediciones que se apliquen se quitarán si el archivo se abre en una versión más reciente de Excel. Más información: https://go.microsoft.com/fwlink/?linkid=870924
Comentario:
    * máximos 2 veces por año
 *de 3 a 24 veces por año
 *de 24 a 500 veces por año
* mínimo 500 veces al año y máximo 5000 veces por año
*más de 5000 veces por año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<sst xmlns="http://schemas.openxmlformats.org/spreadsheetml/2006/main" count="5125" uniqueCount="1740">
  <si>
    <t>Descripción del Riesgo</t>
  </si>
  <si>
    <t>Impacto</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</si>
  <si>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</si>
  <si>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</si>
  <si>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</si>
  <si>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</si>
  <si>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</si>
  <si>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</si>
  <si>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</si>
  <si>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</si>
  <si>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</si>
  <si>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</si>
  <si>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</si>
  <si>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</si>
  <si>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</si>
  <si>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</si>
  <si>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</si>
  <si>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</si>
  <si>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</si>
  <si>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</si>
  <si>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</si>
  <si>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</si>
  <si>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</si>
  <si>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</si>
  <si>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</si>
  <si>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</si>
  <si>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</si>
  <si>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</si>
  <si>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</si>
  <si>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</si>
  <si>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</si>
  <si>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</si>
  <si>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</si>
  <si>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</si>
  <si>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</si>
  <si>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Finalizado</t>
  </si>
  <si>
    <t>En curso</t>
  </si>
  <si>
    <t>Impacto 
Inherente</t>
  </si>
  <si>
    <t>Probabilidad Residual Final</t>
  </si>
  <si>
    <t>Impacto Residual Final</t>
  </si>
  <si>
    <t>Zona de Riesgo Inherente</t>
  </si>
  <si>
    <t>Zona de Riesgo Final</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</si>
  <si>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</si>
  <si>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</si>
  <si>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</si>
  <si>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</si>
  <si>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</si>
  <si>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</si>
  <si>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</si>
  <si>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</si>
  <si>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</si>
  <si>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</si>
  <si>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</si>
  <si>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</si>
  <si>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</si>
  <si>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</si>
  <si>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</si>
  <si>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</si>
  <si>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</si>
  <si>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</si>
  <si>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</si>
  <si>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</si>
  <si>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</si>
  <si>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</si>
  <si>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</si>
  <si>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</si>
  <si>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</si>
  <si>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</si>
  <si>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</si>
  <si>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</si>
  <si>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</si>
  <si>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</si>
  <si>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</si>
  <si>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</si>
  <si>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</si>
  <si>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</si>
  <si>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</si>
  <si>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</si>
  <si>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</si>
  <si>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</si>
  <si>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</si>
  <si>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</si>
  <si>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</si>
  <si>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</si>
  <si>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</si>
  <si>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</si>
  <si>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</si>
  <si>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</si>
  <si>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</si>
  <si>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</si>
  <si>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</si>
  <si>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</si>
  <si>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</si>
  <si>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</si>
  <si>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</si>
  <si>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</si>
  <si>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</si>
  <si>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</si>
  <si>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</si>
  <si>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</si>
  <si>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</si>
  <si>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</si>
  <si>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</si>
  <si>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</si>
  <si>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</si>
  <si>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</si>
  <si>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</si>
  <si>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</si>
  <si>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</si>
  <si>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</si>
  <si>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</si>
  <si>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</si>
  <si>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</si>
  <si>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</si>
  <si>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</si>
  <si>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</si>
  <si>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</si>
  <si>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</si>
  <si>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</si>
  <si>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</si>
  <si>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</si>
  <si>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Reputacional</t>
  </si>
  <si>
    <t>Económico</t>
  </si>
  <si>
    <t>Económico y Reputacional</t>
  </si>
  <si>
    <t>Reducir (mitigar)</t>
  </si>
  <si>
    <t>Reducir (compartir)</t>
  </si>
  <si>
    <t>Probabilidad Residual</t>
  </si>
  <si>
    <t>Análisis del riesgo inherente</t>
  </si>
  <si>
    <t>Evaluación del riesgo - Valoración de los controles</t>
  </si>
  <si>
    <t>Evaluación del riesgo - Nivel del riesgo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</si>
  <si>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</si>
  <si>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</si>
  <si>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</si>
  <si>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</si>
  <si>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</si>
  <si>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</si>
  <si>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</si>
  <si>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</si>
  <si>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</si>
  <si>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</si>
  <si>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</si>
  <si>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</si>
  <si>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</si>
  <si>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</si>
  <si>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</si>
  <si>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</si>
  <si>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</si>
  <si>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</si>
  <si>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 xml:space="preserve">Responsable primera linea de defensa </t>
  </si>
  <si>
    <t>Responsable del control</t>
  </si>
  <si>
    <t xml:space="preserve">Periodicidad </t>
  </si>
  <si>
    <t xml:space="preserve">Evidencia de la ejecución </t>
  </si>
  <si>
    <t>Responsable designado para el seguimiento a la estabilidad de obra</t>
  </si>
  <si>
    <t xml:space="preserve">Formula indicador </t>
  </si>
  <si>
    <t xml:space="preserve">Responsables designados por el subdirector </t>
  </si>
  <si>
    <t xml:space="preserve">Mensual </t>
  </si>
  <si>
    <t xml:space="preserve">Menor </t>
  </si>
  <si>
    <t xml:space="preserve">Moderado </t>
  </si>
  <si>
    <t>36.%</t>
  </si>
  <si>
    <t>POSIBILIDAD DE  
Afectación en la fuente de financiación para el mantenimiento y sostenibilidad de los parques y escenarios</t>
  </si>
  <si>
    <t>POR 
Reducción de recursos en el aprovechamiento económico de los parques y escenarios</t>
  </si>
  <si>
    <t>DEBIDO A 
Errores en la aplicación   de las tarifas establecidas en el  manual de aprovechamiento económico por parte de los responsables de parques y escenarios</t>
  </si>
  <si>
    <t>POR 
retrasos en la ejecución de obras de mantenimiento o recuperación</t>
  </si>
  <si>
    <t>DEBIDO A 
 incumplimiento en el tiempo de ejecución contractual por parte del contratista</t>
  </si>
  <si>
    <t>POSIBILIDAD DE 
Observaciones  de entes de vigilancia y control.</t>
  </si>
  <si>
    <t xml:space="preserve">
POR 
 incumplimiento a la  programación de las visitas de estabilidad de obra.</t>
  </si>
  <si>
    <t>DEBIDO 
A falta de seguimiento a las fechas establecidas de la programación de visitas de estabilidad de obra.</t>
  </si>
  <si>
    <t xml:space="preserve">POSIBILIDAD DE 
no generar  valor público  en cumplimiento  de la misionalidad de la entidad </t>
  </si>
  <si>
    <t xml:space="preserve">POR 
 baja ejecución de las metas formuladas  en los proyectos de inversión  de cada vigencia </t>
  </si>
  <si>
    <t>Subdirector Técnico de Parques</t>
  </si>
  <si>
    <t xml:space="preserve">Profesional universitarios / especializado 
</t>
  </si>
  <si>
    <t>Verificar  la aplicación correcta   de la tarifa establecida en el  manual del aprovechamiento económico.</t>
  </si>
  <si>
    <t xml:space="preserve">Mediante la ejecución de visita   se revisa  la coherencia entre los valores liquidados en los diferentes préstamos  y las tarifas establecidas  en el manual del aprovechamiento económico </t>
  </si>
  <si>
    <t>Se solicita al responsable del parque que explique las causas de la diferencia entre los reportes y de acuerdo a ellas se determinan acciones a realizar.</t>
  </si>
  <si>
    <t xml:space="preserve">Informe de visita 
</t>
  </si>
  <si>
    <t xml:space="preserve">Cuando se  presente el evento </t>
  </si>
  <si>
    <t xml:space="preserve">Verificar que se realice  la reliquidación de los valores cobrados  en los préstamos  </t>
  </si>
  <si>
    <t xml:space="preserve">Mediante la ejecución de visita   de seguimiento donde se revisa el ajuste aplicado   y las tarifas establecidas  en el manual del aprovechamiento económico </t>
  </si>
  <si>
    <t xml:space="preserve">Supervisor
</t>
  </si>
  <si>
    <t xml:space="preserve">Según cronograma  de obra </t>
  </si>
  <si>
    <t>Verificar el cumplimiento de ejecución de la obra.</t>
  </si>
  <si>
    <t xml:space="preserve">Se revisa en sitio el avance  de las obras  frente a las actividades  establecidas  el cronograma </t>
  </si>
  <si>
    <t xml:space="preserve">Acta reunión de comité de obra.
Bitácora de la obra.
Cronograma de obra ajustado cuando aplique </t>
  </si>
  <si>
    <t>Mensual</t>
  </si>
  <si>
    <t>Verificar la estabilidad de obra de mantenimiento de acuerdo con la programación establecida.</t>
  </si>
  <si>
    <t xml:space="preserve">Por medio de visitas de seguimiento a los parques y escenarios  se verifica  la  estabilidad del mismo </t>
  </si>
  <si>
    <t>Se genera la reprogramación de fechas de visitas a la estabilidad de obra frente a la programación inicial.</t>
  </si>
  <si>
    <t>Actas de visitas de estabilidad de obra
Matriz de estabilidad de obra  
Registro Fotográfico</t>
  </si>
  <si>
    <t>30%</t>
  </si>
  <si>
    <t>40%</t>
  </si>
  <si>
    <t xml:space="preserve">Realizar sensibilizaciones sobre la actualización el manual de aprovechamiento económico </t>
  </si>
  <si>
    <t xml:space="preserve">Jefe área promoción de servicios </t>
  </si>
  <si>
    <t>Número de sensibilizaciones  ejecutadas / Número de sensibilizaciones programadas * 100</t>
  </si>
  <si>
    <t xml:space="preserve">Porcentaje de avance de las contratos activos / Total de contratos * 100 </t>
  </si>
  <si>
    <t>Número de visitas realizadas  / Número de visitas programadas *100</t>
  </si>
  <si>
    <t>Responsables designados por el subdirector</t>
  </si>
  <si>
    <t xml:space="preserve">Si en el seguimiento se evidencia que aún no han realizado  el ajuste, se dan las indicaciones para que efectivamente se realice  </t>
  </si>
  <si>
    <t xml:space="preserve">Por adquirir bienes, obras  y servicios que no se adapten a las necesidades de la entidad 
</t>
  </si>
  <si>
    <t xml:space="preserve">Debido a inadecuada revisión de los objetos contractuales y alcances  conforme a lo descrito en  los estudios previos </t>
  </si>
  <si>
    <t xml:space="preserve">Mayor </t>
  </si>
  <si>
    <t xml:space="preserve">Alto </t>
  </si>
  <si>
    <t>Subdirector de Contratación</t>
  </si>
  <si>
    <t>Abogado asignado para adelantar el proceso</t>
  </si>
  <si>
    <t>Cada vez que se recibe una solicitud de contratación</t>
  </si>
  <si>
    <t xml:space="preserve">
Verificar que el objeto y demás información del proceso contractual se encuentre acorde con el PAA publicado en SECOP y con los estudios previos entregados</t>
  </si>
  <si>
    <t>Comparar la información  publicada en SECOP II con la información de los estudios previos entregados.</t>
  </si>
  <si>
    <t xml:space="preserve">En caso de detectar inconsistencias del objeto y demás información del proceso contractual en el Plan Anual de Adquisiciones se realizan los ajustes pertinentes  con el área responsable </t>
  </si>
  <si>
    <t xml:space="preserve">Acta de reunión </t>
  </si>
  <si>
    <t>Participar en las mesas técnicas adelantadas para la revisión de las fichas técnicas de los procesos de selección que se adelanten en el IDRD.</t>
  </si>
  <si>
    <t xml:space="preserve">Debido a inadecuada revisión de los objetos contractuales en las mesas técnicas </t>
  </si>
  <si>
    <t xml:space="preserve">Cada vez que se realiza Comité de Contratación </t>
  </si>
  <si>
    <t xml:space="preserve">Presentar el proceso contractual en el Comité de Contratación para recibir las recomendaciones a que haya lugar. </t>
  </si>
  <si>
    <t xml:space="preserve">En caso de recibir recomendaciones se solicita al área técnica realizar los ajustes correspondientes </t>
  </si>
  <si>
    <t xml:space="preserve">Acta de Comité Contratación </t>
  </si>
  <si>
    <t xml:space="preserve">
Posibilidad de afectación en 
 la ejecución presupuestal y programa anual de caja.</t>
  </si>
  <si>
    <t xml:space="preserve">Por retrasos en la contratación de bienes, obras y servicios </t>
  </si>
  <si>
    <t xml:space="preserve"> de 3 a 24 veces por año</t>
  </si>
  <si>
    <t xml:space="preserve">Baja </t>
  </si>
  <si>
    <t xml:space="preserve">Abogado asignado para adelantar el proceso
Responsable del área técnica </t>
  </si>
  <si>
    <t>Cada vez que se presenta un proceso para evaluación</t>
  </si>
  <si>
    <t xml:space="preserve">Comparar  las  propuestas presentadas con  la información establecida en los estudios previos,  especificaciones técnicas y pliegos de condiciones                                        </t>
  </si>
  <si>
    <t>En caso de detectar desviaciones en la estructuración, se realiza una retroalimentación al área técnica para que efectúen los ajustes de los estudios previos y documentos.
En la etapa de evaluación, se le da la oportunidad al proponente para que allegue los documentos sujetos de subsanación.</t>
  </si>
  <si>
    <t>Comunicaciones oficiales (correo)  solicitando los ajustes a que haya lugar.
Durante la evaluación: a través de la plataforma SECOP y en las evaluaciones respectivas.</t>
  </si>
  <si>
    <t xml:space="preserve">Media </t>
  </si>
  <si>
    <t>mayor</t>
  </si>
  <si>
    <t>Número de memorandos realizados   /  Numero de memorandos programados   *100%</t>
  </si>
  <si>
    <t xml:space="preserve">Posibilidad  de incumplimiento de requisitos de ley e inicio de procesos disciplinarios a los supervisores de contratos.
</t>
  </si>
  <si>
    <t xml:space="preserve">Por desactualización de los expedientes por parte de la supervisión ( todos) </t>
  </si>
  <si>
    <t xml:space="preserve">Debido a la no publicación de los informes de actividades y demás documentos contractuales de manera completa y oportuna en SECOP </t>
  </si>
  <si>
    <t>de 24 a 500 veces por año</t>
  </si>
  <si>
    <t xml:space="preserve">Subdirector de Contratación ( supervisor de contrato) </t>
  </si>
  <si>
    <t>Supervisor designado</t>
  </si>
  <si>
    <t xml:space="preserve">
Mensual</t>
  </si>
  <si>
    <t>Informe de actividades con la captura de pantalla de los informes cargados en SECOP correspondiente al último mes</t>
  </si>
  <si>
    <t xml:space="preserve">
Elaborar y socializar a través de correo COMUNIDAD IDRD, 3 piezas de comunicación en la que se recuerde la oportuna publicación de los informes de actividades en SECOP</t>
  </si>
  <si>
    <t>Número de piezas publicadas en correo COMUNIDAD / 3 *100%</t>
  </si>
  <si>
    <t xml:space="preserve">Verificar que se haya notificado al contratista para que publique la información y demás documentos pendientes en SECOP en el caso que se evidencie desactualización en  los expedientes por parte de la supervisión </t>
  </si>
  <si>
    <t xml:space="preserve">Realizar la notificación al contratista para que  publique la información </t>
  </si>
  <si>
    <t>Posibilidad  de incumplimiento de requisitos de ley e inicio de procesos disciplinarios a los supervisores de contratos.</t>
  </si>
  <si>
    <t>Por liquidaciones de contratos o convenios realizadas de manera inadecuada o por fuera del plazo máximo dispuesto por la ley</t>
  </si>
  <si>
    <t xml:space="preserve"> *de 24 a 500 veces por año</t>
  </si>
  <si>
    <t>Abogado asignado para revisar el acta de liquidación del contrato</t>
  </si>
  <si>
    <t xml:space="preserve">Cada vez que se recibe una solicitud para trámite de una  liquidación </t>
  </si>
  <si>
    <t xml:space="preserve">Revisar el contenido formal y jurídico contractual del acta de liquidación y documentos que lo soportan </t>
  </si>
  <si>
    <t>Mediante control de legalidad realizado por el abogado asignado para revisar el acta de liquidación del contrato, teniendo en cuenta la información publicada en SECOP y  los documentos que soportan el acta de liquidación.</t>
  </si>
  <si>
    <t>En caso de detectar inconsistencias en el acta de liquidación se devuelve a  la dependencia que radicó el acta, para que realicen los ajustes pertinentes.</t>
  </si>
  <si>
    <t>Un procedimiento revisado</t>
  </si>
  <si>
    <t xml:space="preserve">Cuando se evidencie que una liquidación se realizó de manera inadecuada </t>
  </si>
  <si>
    <t xml:space="preserve">Verificar que se realicen los ajustes a las actas de liquidación que realizaron de manera inadecuada </t>
  </si>
  <si>
    <t xml:space="preserve">Revisar las inconsistencias presentadas en el acata de liquidación y realizar los ajustes a que haya lugar </t>
  </si>
  <si>
    <t xml:space="preserve">Informar al área técnica sobre las inconsistencias encontradas  para que se realicen las correcciones </t>
  </si>
  <si>
    <t xml:space="preserve">Muy baja </t>
  </si>
  <si>
    <t>moderado</t>
  </si>
  <si>
    <t xml:space="preserve"> Posibilidad de  inicio de procesos disciplinarios a los supervisores de contratos por incumplimiento de los requisitos de ley </t>
  </si>
  <si>
    <t xml:space="preserve">Por la no ejecución de  los contratos según lo pactado o no  cumplimiento  de las obligaciones contractuales  (todos) </t>
  </si>
  <si>
    <t xml:space="preserve">Debido al inadecuado  seguimiento  a la ejecución y cumplimiento de las obligaciones  del contrato </t>
  </si>
  <si>
    <t xml:space="preserve">Supervisor designado </t>
  </si>
  <si>
    <t xml:space="preserve">Mensual (CPS) 
De acuerdo a la pactado en el contrato </t>
  </si>
  <si>
    <t xml:space="preserve">Revisar el contenido de los documentos  y soportes  que evidencien la ejecución y cumplimiento de las obligaciones contractuales </t>
  </si>
  <si>
    <t>Se le solicita al contratista corregir / completar la información para aprobar el documento presentado</t>
  </si>
  <si>
    <t xml:space="preserve">Correo electrónico / Comunicación oficial </t>
  </si>
  <si>
    <t>Realizar tres socializaciones a los supervisores de contratos en las que se informe sobre las responsabilidades de la supervisión de contratos</t>
  </si>
  <si>
    <t>Cuando se evidencie la no ejecución del contrato o el incumplimiento delas obligaciones contractuales</t>
  </si>
  <si>
    <t xml:space="preserve">Revisar que se informe al ordenador del gasto el incumplimiento en la ejecución del contrato y  las  obligaciones pactadas </t>
  </si>
  <si>
    <t xml:space="preserve">Por medio de comunicación oficial se da a conocer al ordenador del gasto la situación presentada con el contratista para que se tomen las acciones a que hayan lugar </t>
  </si>
  <si>
    <t xml:space="preserve">Solicitar  la ordenador del gasto apertura de proceso  sancionatorio al contratista </t>
  </si>
  <si>
    <t xml:space="preserve"> comunicación oficial</t>
  </si>
  <si>
    <t>Posibilidad de caducidad y prescripción de la acción disciplinaria por</t>
  </si>
  <si>
    <t xml:space="preserve">No dar trámite a las quejas e informes disciplinarios en los términos de Ley  establecidos  
</t>
  </si>
  <si>
    <t xml:space="preserve">Debido a la omisión del reparto de la queja o informe disciplinario </t>
  </si>
  <si>
    <t>La actividad  que conlleva el riesgo se ejecuta de 24 a 500 veces por año</t>
  </si>
  <si>
    <t>Leve</t>
  </si>
  <si>
    <t>Jefe Oficina Control Disciplinario Interno</t>
  </si>
  <si>
    <t>Diario</t>
  </si>
  <si>
    <t xml:space="preserve">Revisar los canales a través de los cuales se reciben los informes y quejas disciplinarias, asignar número de expediente consecutivo y  abogado para su  análisis jurídico.  </t>
  </si>
  <si>
    <t xml:space="preserve">Una vez revisados los canales a través de los cuales se reciben los informes y quejas disciplinarias, se somete a reparto, se designa número de expediente y se entrega para trámite, impulso y sustanciación al respectivo 
abogado. </t>
  </si>
  <si>
    <t>En caso de detectar la falta de reparto de una queja o informe disciplinario, se procede inmediatamente a corregir la situación y poner en marcha el trámite.</t>
  </si>
  <si>
    <t xml:space="preserve">Registro en ORFEO donde se imparte la instrucción sobre el trámite a seguir respecto de la queja o informe disciplinario.
Acta de reparto.
Sistema de Información Disciplinaria.
Base de datos  de los expedientes.
Correo institucional
</t>
  </si>
  <si>
    <t>No se formulan acciones para la vigencia , por cuanto los controles existentes se consideran suficientes y pertinentes para mitigar el riesgo.</t>
  </si>
  <si>
    <t xml:space="preserve">No aplica </t>
  </si>
  <si>
    <t xml:space="preserve">Verificar que efectivamente se realizó el reparto de la queja o informe y se encuentra en trámite y en el  evento de haber caducado o prescrito la acción que se haya  informado a la autoridad  competente </t>
  </si>
  <si>
    <t>Una vez revisados los canales a través de los cuales se reciben los informes y quejas disciplinarias, se somete a reparto, se designa número de expediente y se entrega para trámite, impulso y sustanciación al respectivo 
abogado. En caso de caducidad o prescripción se elabora oficio remisorio a la autoridad competente adjunto los soportes respectivos para que de inicio a la acciones disciplinarias correspondientes</t>
  </si>
  <si>
    <t xml:space="preserve">En caso de detectar la falta de reparto de una queja o informe disciplinario, se procede inmediatamente a corregir la situación y poner en marcha el trámite.
Ampliar la información requerida por la autoridad competente </t>
  </si>
  <si>
    <t>Registro en ORFEO donde se imparte la instrucción sobre el trámite a seguir respecto de la queja o informe disciplinario.
Acta de reparto.
Sistema de Información Disciplinaria.
Base de datos  de los expedientes.
Correo institucional
Oficio remisorio a la autoridad competente</t>
  </si>
  <si>
    <t xml:space="preserve">Impacto </t>
  </si>
  <si>
    <t>Posibilidad de violación al debido proceso por</t>
  </si>
  <si>
    <t>La no notificación de los autos interlocutorios y o de sustanciación que la requieren</t>
  </si>
  <si>
    <t>Debido a la omisión de taxatividad en la parte resolutiva de los autos.</t>
  </si>
  <si>
    <t xml:space="preserve">La actividad  que conlleva el riesgo se ejecuta como máximo 2 veces por año </t>
  </si>
  <si>
    <t>Muy baja</t>
  </si>
  <si>
    <t xml:space="preserve">Revisar los términos de notificación de cada decisión adoptada </t>
  </si>
  <si>
    <t>Si se quebrantó el debido proceso por indebida notificación, se procede a subsanar el yerro corrigiendo el acto irregular o decretando la nulidad de la actuación desde la notificación.</t>
  </si>
  <si>
    <t xml:space="preserve">Base de datos de los expedientes </t>
  </si>
  <si>
    <t xml:space="preserve">Semestral </t>
  </si>
  <si>
    <t>Revisar que se haya insertado de manera correcta dentro de la decisión el acápite de notificación de la providencia.</t>
  </si>
  <si>
    <t>La revisión se realiza mediante el cotejo del artículo específico y de acuerdo a la clase de notificación (personal, por estado, por medios electrónicos, por edicto, conducta concluyente)</t>
  </si>
  <si>
    <t>Dependiendo del impacto de la omisión y del nivel de afectación se opta compulsar copias de la decisión para que la Procuraduría General de la Nación decida si inicia o no la acción disciplinaria</t>
  </si>
  <si>
    <t xml:space="preserve">Base de datos de los expedientes 
Actas mensuales en las que conste la revisión de los términos de las notificaciones </t>
  </si>
  <si>
    <t>Posibilidad de toma de decisiones equivocadas u omisión de  aquellas necesarias, por  las diferentes líneas de defensa, para la sostenibilidad del Sistema de Control Interno, incumplimiento normativo o pérdida de credibilidad de la Oficina de Control Interno frente al grupo de interés.</t>
  </si>
  <si>
    <t xml:space="preserve"> Por emitir informes de ley y de auditorias  de manera tardía  o no generarlos, afectando el cumplimiento del Plan Anual de Auditoria. </t>
  </si>
  <si>
    <t>Jefe Oficina de Control Interno</t>
  </si>
  <si>
    <t xml:space="preserve">Equipo de la OCI. </t>
  </si>
  <si>
    <t xml:space="preserve">De acuerdo con el Plan Anual de Auditoria </t>
  </si>
  <si>
    <t>Verificar que la información entregada por las dependencias, cumpla con los requisitos de completitud, oportunidad y precisión.</t>
  </si>
  <si>
    <t>Radicar con antelación un comunicado de requerimiento, dirigido a las dependencias involucradas en el proceso de seguimiento y/o auditoría; contar con cartas de representación en las auditorías; remitir recordatorio un día antes de la fecha límite de entrega de información, y reiterar la solicitud en caso de no recibirla en el plazo establecido. Una vez recibida la información, verificar que ésta cumpla con los criterios solicitados</t>
  </si>
  <si>
    <t>En caso de no dar cumplimiento a las características de oportunidad, completitud y/o precisión, establecidas en la solicitud, se escala al líder de proceso de la primera línea de defensa.</t>
  </si>
  <si>
    <t>Plan Anual de Auditoria.
Comunicaciones oficiales enviadas.</t>
  </si>
  <si>
    <t xml:space="preserve">Realizar seguimiento mensual a la ejecución del Plan Anual de Auditoria y mesas de trabajo Bimensuales con el equipo OCI.  </t>
  </si>
  <si>
    <t>Responsabilizar a  los profesionales de la Oficina de Control Interno, de acuerdo con su formación y competencias de las actividades definidas en el Plan Anual de Auditoría</t>
  </si>
  <si>
    <t>Se verifica el perfil de los profesionales que prestan servicios a la Oficina de Control Interno y se asignan las actividades señaladas en el Plan Anual de Auditoría, de acuerdo con su formación, experticia y experiencia, firma carta compromiso auditor, caso contratistas parte del expediente contractual y planta copia a su HV.</t>
  </si>
  <si>
    <t>En caso de encontrar desviaciones, solicitar contratación de un profesional ad-hoc; en caso de no lograrse este objetivo, solicitar al CICCI replanteamiento de la actividad en el Plan Anual de Auditorías, acorde con el recurso asignado</t>
  </si>
  <si>
    <t>Equipo de la OCI.</t>
  </si>
  <si>
    <t>Asignar actividades del Plan Anual de Auditorías con la debida antelación y realizar seguimiento a su ejecución de acuerdo con los tiempos establecidos por la Jefatura de la Oficina de Control Interno</t>
  </si>
  <si>
    <t>A través del  monitoreo de la ejecución del PAA a ejecutar por la Oficina de Control Interno</t>
  </si>
  <si>
    <t>Posibilidad de Investigaciones y  sanciones al Jefe Oficina de Control Interno o al Representante Legal de la entidad, decisiones inadecuadas de la Alta Dirección y afectación en el desempeño del Sistema de Control Interno.</t>
  </si>
  <si>
    <t xml:space="preserve">Por omisión y/o incumplimiento de la normatividad vigente en la elaboración de informes de ley y auditorías. </t>
  </si>
  <si>
    <t xml:space="preserve">Equipo de la OCI. 
</t>
  </si>
  <si>
    <t>Realizar control de vigencia previo sobre el marco normativo aplicable a la auditoría/seguimiento</t>
  </si>
  <si>
    <t xml:space="preserve">
En caso que el informe no se haya presentado, se corrige su contenido; en el caso contrario, una vez detectada la desviación, en forma inmediata se da alcance al informe con las correcciones a que haya lugar.</t>
  </si>
  <si>
    <t>Contextualización (para el caso de auditorías)
Informe en sí
Alcance aclaratorio</t>
  </si>
  <si>
    <t xml:space="preserve">Aclarar y/o complementar informe de ley o auditoria, referenciando aquellos aspectos que sustentan la modificación. </t>
  </si>
  <si>
    <t xml:space="preserve">
Elaborar, radicar y/o publicar un alcance aclaratorio corrigiendo el informe presentado.</t>
  </si>
  <si>
    <t xml:space="preserve">
Asignar otro profesional para actualizar/complementar el informe de la auditoría/seguimiento y radicar un segundo alcance al informe remitido inicialmente. </t>
  </si>
  <si>
    <t xml:space="preserve">
Comunicación de alcance 
Documento corregido
</t>
  </si>
  <si>
    <t xml:space="preserve">Posibilidad de
Afectación en el cumplimiento oportuno de las metas del proyecto de inversión.
y/o 
Mayores costos en la ejecución de los estudios, diseños y obra.
</t>
  </si>
  <si>
    <t>Por
Retrasos en la ejecución de los proyectos de la Subdirección Técnica de Construcciones</t>
  </si>
  <si>
    <t>Debido a 
Deficiencias en los procesos de estudios y diseños  de los proyectos.</t>
  </si>
  <si>
    <t>Subdirector Técnico de Construcciones</t>
  </si>
  <si>
    <t>En caso de detectar inconsistencias se hace requerimiento al interventor para que realice las correcciones del caso.</t>
  </si>
  <si>
    <t xml:space="preserve">Requerir a la supervisión y/o interventoría un informe que de cuenta de las causas que están generando el posible incumplimiento </t>
  </si>
  <si>
    <t>Número de contratos con proceso sancionatorio/ Número de contratos en ejecución de la STC *100</t>
  </si>
  <si>
    <t>Debido a 
Fallas en los controles implementados para el seguimiento de los cronogramas en la etapa de ejecución del proyecto</t>
  </si>
  <si>
    <t xml:space="preserve">Verificar el cumplimiento del cronograma de ejecución obra aprobado </t>
  </si>
  <si>
    <t>De acuerdo con los resultados de seguimiento se requiere al interventor para que genere los planes de contingencia, modificaciones contractuales, apremios.</t>
  </si>
  <si>
    <t>Acta de reunión 
Requerimiento a los interventores (cuando aplique)</t>
  </si>
  <si>
    <t xml:space="preserve">
Pérdida de imagen o reputación institucional.
</t>
  </si>
  <si>
    <t>Semestral</t>
  </si>
  <si>
    <t xml:space="preserve">Verificar y evaluar el estado de las obras entregadas de acuerdo con lo establecido en los requisitos de ley y en los contratos </t>
  </si>
  <si>
    <t>Se realiza mediante visitas de seguimiento o reconocimiento, donde se realiza una inspección visual, georreferenciación y registro fotográfico del estado de las obras, con base en la documentación entregada, definiendo bajo criterio técnico el estado de dichas obras.</t>
  </si>
  <si>
    <t>En caso de identificar fallas constructivas, deterioros o daños en la obra visitada de los contratos y proyectos de zonas de cesión, se procede con las notificaciones pertinentes y el inicio del proceso administrativo que permita la afectación de la póliza del amparo de estabilidad de obra, según lo establecido en el procedimiento de seguimiento a contratos de obras y proyectos en zonas de cesión finalizados con pólizas de estabilidad y/o calidad vigentes.</t>
  </si>
  <si>
    <t>Actas de visita de seguimiento o reconocimiento a las obras de contratos o de proyectos de parques en zonas de cesión</t>
  </si>
  <si>
    <t>Número de obra con visita de estabilidad ejecutada/ Número de obras en seguimiento a estabilidad programados * 100</t>
  </si>
  <si>
    <t xml:space="preserve">Posibilidad de no generar  valor público  en cumplimiento  de la misionalidad de la entidad </t>
  </si>
  <si>
    <t xml:space="preserve">Por  baja ejecución de las metas formuladas  en los proyectos de inversión  de cada vigencia </t>
  </si>
  <si>
    <t>Hacer requerimiento a los responsables del cumplimiento de las metas, sobre el % de avance y justificaciones de retraso en caso que aplique.</t>
  </si>
  <si>
    <t xml:space="preserve">Diaria </t>
  </si>
  <si>
    <t xml:space="preserve">Verificar las PQRDS que están por vencerse en la   dependencia </t>
  </si>
  <si>
    <t>Personal  responsable del seguimiento a PQRDS en la dependencia</t>
  </si>
  <si>
    <t xml:space="preserve">Revisar el informe remitido por el área de atención al cliente </t>
  </si>
  <si>
    <t>Hacer un seguimiento por cada respuesta  de PQRS que no cumpla con la oportunidad con el(os) responsables de la misma</t>
  </si>
  <si>
    <t xml:space="preserve">En caso de encontrar incumplimiento a los tiempos de respuestas emitidas por STC, se  revisan las causas del mismo para determinar las acciones a tomar </t>
  </si>
  <si>
    <t xml:space="preserve">Acta de reunión - si aplica
</t>
  </si>
  <si>
    <t>POR 
Por respuestas a requerimientos de los ciudadanos que no cumplen con los criterios de calidad (calidez, claridad, solución de fondo y coherencia)</t>
  </si>
  <si>
    <t xml:space="preserve">En caso de encontrar inconsistencias  en la respuesta se devuelve al profesional  que realizo la proyección  </t>
  </si>
  <si>
    <t xml:space="preserve">
ORFEO  ó Correo institucional 
</t>
  </si>
  <si>
    <t xml:space="preserve">Realizar  memorando desde la STC con las directrices de respuesta y socializar con el equipo de trabajo </t>
  </si>
  <si>
    <t xml:space="preserve">Socializar el resultado de los criterios  de calidad que fallaron para tenerlo en cuenta en la proyección de próximas respuestas </t>
  </si>
  <si>
    <t xml:space="preserve">Acta de reunión 
Comunicaciones internas </t>
  </si>
  <si>
    <t>Coordinador de Programa</t>
  </si>
  <si>
    <t>Verificar el suministro de la información técnica y/o pedagógica a las personas previo a la ejecución de actividades en territorio.</t>
  </si>
  <si>
    <t xml:space="preserve">Socialización de los lineamientos técnicos y/o pedagógicos para la ejecución de actividades en territorio a las personas de los equipos, a través de estrategias como correo electrónico, jornadas de fortalecimiento, mesas de trabajo, entre otras. </t>
  </si>
  <si>
    <t>Correos electrónicos, Listados de asistencia, actas o grabaciones de reunión</t>
  </si>
  <si>
    <t>No. de documentos actualizados / No. de Documentos Programados</t>
  </si>
  <si>
    <t>Posibilidad de no generar valor público  en cumplimiento  de la misionalidad de la entidad</t>
  </si>
  <si>
    <t xml:space="preserve">Por baja ejecución de las metas formuladas  en los proyectos de inversión  de cada vigencia </t>
  </si>
  <si>
    <t>Subdirector Técnico de Recreación y Deportes</t>
  </si>
  <si>
    <t>Responsables designados por la subdirección</t>
  </si>
  <si>
    <t xml:space="preserve">Realizar un (1) seguimiento previo al cierre del mes, al interior de los equipos por proyecto del avance de metas y generar las alertas respectivas </t>
  </si>
  <si>
    <t>No. seguimientos realizados / No. de seguimientos programados</t>
  </si>
  <si>
    <t>Posibilidad de acciones de tutela por parte de los ciudadanos.
Pérdida de imagen o  reputación institucional</t>
  </si>
  <si>
    <t>Responsable del seguimiento a PQRDS en la Subdirección</t>
  </si>
  <si>
    <t>Semanal</t>
  </si>
  <si>
    <t>Verificar las PQRDS que están por vencerse en el  área  y/o  dependencia para generar las alertas correspondientes.</t>
  </si>
  <si>
    <t>Se realiza el requerimiento o memorando hacia el contratista o funcionario responsable</t>
  </si>
  <si>
    <t>bajo</t>
  </si>
  <si>
    <t>N/A</t>
  </si>
  <si>
    <t>muy baja</t>
  </si>
  <si>
    <t>menor</t>
  </si>
  <si>
    <t>Por respuestas a requerimientos de los ciudadanos que no cumplen con los criterios de calidad (calidez, claridad, solución de fondo y coherencia)</t>
  </si>
  <si>
    <t>Posible inconformidad de los Fondos de Desarrollo Local.</t>
  </si>
  <si>
    <t>Por no brindar una asesoría y asistencia técnica bajo los criterios de elegibilidad y viabilidad establecidos por el IDRD a los Fondos de Desarrollo Local.</t>
  </si>
  <si>
    <t xml:space="preserve">Falta de claridad y/o actualización en los criterios de elegibilidad y viabilidad establecidos por el IDRD. </t>
  </si>
  <si>
    <t>Jefe Oficina de Asuntos Locales</t>
  </si>
  <si>
    <t>Revisar que los criterios de elegibilidad y viabilidad establecidos por el IDRD se encuentren específicos, concretos y actualizados acorde a la normatividad y regulación vigente para su aplicabilidad.</t>
  </si>
  <si>
    <t>Por medio de mesas de trabajo con los profesionales designados de las subdirecciones misionales y la Oficina Asesora de Planeación, se revisa que los criterios de elegibilidad y viabilidad sean específicos, concretos y estén actualizados de acuerdo con la normatividad y regulación vigente en temas recreodeportivos y de infraestructura.</t>
  </si>
  <si>
    <t>Convocar a los profesionales de las subdirecciones misionales con el fin de revisar y actualizar los criterios de elegibilidad y viabilidad.</t>
  </si>
  <si>
    <t>Acta de reunión 
Documento que contiene los  criterios de elegibilidad y viabilidad.</t>
  </si>
  <si>
    <t>Realizar 2 sensibilizaciones a los FDL sobre los criterios de elegibilidad y viabilidad.</t>
  </si>
  <si>
    <t>Profesional asignado al procedimiento de asesoría y asistencia técnica.</t>
  </si>
  <si>
    <t>(No. de asesorías y asistencias técnicas realizadas a los Fondos de Desarrollo Local/Total de asesorías y asistencias técnicas programadas a los Fondos de Desarrollo Local )*100</t>
  </si>
  <si>
    <t>No atender las solicitudes de Asesoría y Asistencia Técnica en la formulación de proyectos recreodeportivos o de Infraestructura por parte de la Oficina de Asuntos Locales.</t>
  </si>
  <si>
    <t>Revisar las solicitudes de los FDL para la formulación de proyectos recreodeportivos y de infraestructura de los Fondos de Desarrollo Local presentado al IDRD y programar las respectivas reuniones.</t>
  </si>
  <si>
    <t>De acuerdo con las solicitudes recibidas por los FDL por medio de comunicación oficial, se programan y se convocan a mesas de trabajo a los delegados de las subdirecciones respectivas para atender las inquietudes presentadas en la formulación y dar la asesoría respectiva.</t>
  </si>
  <si>
    <t>Se dan las orientaciones para que el FDL corrija la formulación del proyecto (si el del caso).</t>
  </si>
  <si>
    <t xml:space="preserve">Preventivo </t>
  </si>
  <si>
    <t xml:space="preserve">Manual </t>
  </si>
  <si>
    <t>Ausencia de seguimiento a la ejecución de los proyectos.</t>
  </si>
  <si>
    <t>Revisar que las actividades establecidas en el anexo técnico se estén ejecutando acorde a lo estipulado en dicho documento y al cronograma establecido.</t>
  </si>
  <si>
    <t>Por medio de los comités técnicos de seguimiento a la ejecución de los proyectos de inversión recreodeportivos, en donde se revisa el avance de este.</t>
  </si>
  <si>
    <t>Se solicita al contratista tomar las acciones a que haya lugar para avanzar en el proyecto.
Se hacen las correcciones a las inconsistencias detectadas en el anexo técnico (si es el caso).</t>
  </si>
  <si>
    <t xml:space="preserve">Posibilidad  de 
Retrasos  y reprocesos en el desarrollo de las estrategias de comunicación  para realizar su promoción y divulgación.
</t>
  </si>
  <si>
    <t xml:space="preserve">Por deficiencias en la  implementación de las estrategias de comunicación </t>
  </si>
  <si>
    <t>* mínimo 500 veces al año y máximo 5000 veces por año</t>
  </si>
  <si>
    <t>Jefe Oficina Asesora de Comunicaciones</t>
  </si>
  <si>
    <t xml:space="preserve">Se incluye ajustes en las listas de chequeo
</t>
  </si>
  <si>
    <t xml:space="preserve">Actas de reunión 
Listas de chequeos 
</t>
  </si>
  <si>
    <t xml:space="preserve">Número de estrategias de comunicación implementadas en las fechas establecidas en el cronograma  /Número de estrategias de comunicación x 100 </t>
  </si>
  <si>
    <t xml:space="preserve">Verificar en mesa de trabajo el  tráfico de tareas </t>
  </si>
  <si>
    <t>Se realizan reuniones para conocer el estado de avance de las actividades  asignadas a cada miembro del equipo</t>
  </si>
  <si>
    <t xml:space="preserve">En caso de requerirse, se asignan actividades de acuerdo a la cantidad de tareas de cada profesional </t>
  </si>
  <si>
    <t xml:space="preserve">Actas de reunión </t>
  </si>
  <si>
    <t>manual</t>
  </si>
  <si>
    <t xml:space="preserve">Continua </t>
  </si>
  <si>
    <t xml:space="preserve">Con registro </t>
  </si>
  <si>
    <t>leve</t>
  </si>
  <si>
    <t xml:space="preserve">Profesional asignado para la revisión de la información (contratista)
</t>
  </si>
  <si>
    <t>Verificar la entrega de la información completa y en la fecha establecida por la Oficina Asesora de Comunicaciones</t>
  </si>
  <si>
    <t>17.2%</t>
  </si>
  <si>
    <t>Falta de seguimiento y registro  a las novedades presentadas en los inventarios de bienes devolutivos en servicio</t>
  </si>
  <si>
    <t xml:space="preserve"> mínimo 500 veces al año y máximo 5000 veces por año </t>
  </si>
  <si>
    <t xml:space="preserve">ALTA </t>
  </si>
  <si>
    <t>Auxiliares Administrativos</t>
  </si>
  <si>
    <t xml:space="preserve">N.A </t>
  </si>
  <si>
    <t>Por faltante de los bienes  devolutivos y de consumo que se encuentren en la  bodega de Almacén General.</t>
  </si>
  <si>
    <t>Falta de seguimiento a las novedades presentadas en los  inventarios de bienes devolutivos y de consumo que se encuentran en el Almacén General</t>
  </si>
  <si>
    <t xml:space="preserve">Trimestral </t>
  </si>
  <si>
    <t xml:space="preserve"> Conciliación mensual , 
Listado punteado (del aplicativo SEVEN)  de los elementos corroborados durante el inventario </t>
  </si>
  <si>
    <t>16.8%</t>
  </si>
  <si>
    <t xml:space="preserve">Diario </t>
  </si>
  <si>
    <t>Verificar la existencia de cantidades cada vez que se retira material del almacén y registrar la información en la tarjeta mural</t>
  </si>
  <si>
    <t>Registrando en las tarjetas murales el ingreso, salidas y saldos  de los elementos de acuerdo a su rotación.</t>
  </si>
  <si>
    <t xml:space="preserve">Tarjeta mural </t>
  </si>
  <si>
    <t>11.4%</t>
  </si>
  <si>
    <t xml:space="preserve">Perdida del elemento. </t>
  </si>
  <si>
    <t xml:space="preserve">Verificar que el tenedor del bien haya instaurado  la denuncia respectiva  y proceder a dar conocimiento a control interno disciplinario, a contabilidad y a apoyo corporativo para la respectiva gestión ante la aseguradora. </t>
  </si>
  <si>
    <t xml:space="preserve">Muy bajo </t>
  </si>
  <si>
    <t>Posibilidad de afectación en las condiciones de infraestructura física o equipos de la sede administrativa</t>
  </si>
  <si>
    <t>Por retrasos en la ejecución de las actividades de mantenimiento de infraestructura  locativa y equipos de la sede administrativa.</t>
  </si>
  <si>
    <t>Debido a falta de seguimiento a la ejecución de actividades de mantenimiento</t>
  </si>
  <si>
    <t>Subdirector(a) Administrativo(a) y Financiero(a)
Responsable Área Apoyo Corporativo</t>
  </si>
  <si>
    <t xml:space="preserve">Auxiliar de servicios generales 
</t>
  </si>
  <si>
    <t xml:space="preserve">Recibo a satisfacción del mantenimiento 
Programación de mantenimiento del contrato 
Mesa de ayuda OTRS </t>
  </si>
  <si>
    <t>N.A</t>
  </si>
  <si>
    <t>Debido a la no disponibilidad de los espacios o equipos a intervenir para la ejecución de las actividades de mantenimiento</t>
  </si>
  <si>
    <t>Auxiliar de servicios generales</t>
  </si>
  <si>
    <t xml:space="preserve">Verificar disponibilidad de los espacios o equipos para realizar la  programación  y ejecución de las rutinas  de mantenimiento de acuerdo a periodicidad establecida en el tablero de control 
</t>
  </si>
  <si>
    <t xml:space="preserve">Consultando con las dependencias  las fechas de  disponibilidad de los espacios y equipos para incluirlas en el programa de mantenimiento el cual se realiza por cada uno de los contratos </t>
  </si>
  <si>
    <t xml:space="preserve">Reprogramar el mantenimiento en caso que el espacio o equipo este ocupado </t>
  </si>
  <si>
    <t xml:space="preserve">Correo electrónico de confirmación de la disponibilidad
Programación de mantenimiento </t>
  </si>
  <si>
    <t>21.6%</t>
  </si>
  <si>
    <t xml:space="preserve">Bajo </t>
  </si>
  <si>
    <t>Posibilidad de acciones de tutela por parte de los ciudadanos.
Pérdida de imagen o  reputación institucional.</t>
  </si>
  <si>
    <t xml:space="preserve">
Respuestas no oportunas a los peticionarios  </t>
  </si>
  <si>
    <t xml:space="preserve">Debido a que 
No se realiza un seguimiento a las  PQRS 
 que están por vencerse en cada área  y dependencia </t>
  </si>
  <si>
    <t>Secretario(a) General</t>
  </si>
  <si>
    <t xml:space="preserve">Semanal
</t>
  </si>
  <si>
    <t xml:space="preserve">En caso de identificar que no se envió una alerta se procede a remitirla </t>
  </si>
  <si>
    <t xml:space="preserve">No se genera plan de acción por quedar en zona Baja </t>
  </si>
  <si>
    <t xml:space="preserve">Probabilidad </t>
  </si>
  <si>
    <t>Diaria</t>
  </si>
  <si>
    <t xml:space="preserve">Verificar que las PQRS cuenten con radicado en la plataforma Bogotá Te Escucha y en ORFEO </t>
  </si>
  <si>
    <t>Bogotá Te Escucha
ORFEO
Base de datos de gestión de PQRS</t>
  </si>
  <si>
    <t>Revisar las PQRS que pueden ser contestadas de manera inmediata</t>
  </si>
  <si>
    <t xml:space="preserve">Recibir las solicitudes de información que  llegan por los canales ( telefónico, presencial, correo electrónico) y generar la respuesta de manera inmediata </t>
  </si>
  <si>
    <t xml:space="preserve">En caso de no poder generar una respuesta inmediata se debe radicar la PQRS de acuerdo con el procedimiento establecido </t>
  </si>
  <si>
    <t>Aplicativo de registro de información- Supercades
Base de datos de llamadas telefónica ( Área de Atención al Cliente, Quejas y Reclamos.
Base de datos del correo electrónico de atención al ciudadano</t>
  </si>
  <si>
    <t xml:space="preserve">Documentado </t>
  </si>
  <si>
    <t xml:space="preserve">Semanal </t>
  </si>
  <si>
    <t>Con registro</t>
  </si>
  <si>
    <t xml:space="preserve">Correctivo </t>
  </si>
  <si>
    <t>Posibilidad de Pérdida de imagen o  reputación institucional.
Insatisfacción de los ciudadanos.</t>
  </si>
  <si>
    <t>Por respuestas a requerimientos de los ciudadanos que no cumplen con los criterios de calidad (calidez, claridad, solución de fondo,  coherencia y  manejo del sistema )</t>
  </si>
  <si>
    <t xml:space="preserve">No se realiza verificación a la calidad de las respuestas a las PQRS por parte de las Áreas / Dependencias </t>
  </si>
  <si>
    <t xml:space="preserve">Secretario(a) General
</t>
  </si>
  <si>
    <t xml:space="preserve">Pagos inexactos de salarios y prestaciones sociales </t>
  </si>
  <si>
    <t>Debido a inconsistencias en las novedades  (vacaciones y horas extras) entregadas en el área de nómina   por parte de las dependencias</t>
  </si>
  <si>
    <t>Subdirector(a) Administrativo(a) y Financiero(a)
Responsable Área Talento Humano</t>
  </si>
  <si>
    <t>Profesional encargado y/o  contratista</t>
  </si>
  <si>
    <t>En caso de detectar inconsistencias en las novedades presentadas, se realiza la devolución al área correspondiente para que realice la  aclaración y/o corrección según el caso</t>
  </si>
  <si>
    <t xml:space="preserve">Debido a inconsistencias en las novedades (ingresos, primas técnicas , descuentos a terceros , situaciones administrativas y las demás )  entregadas en el área de nómina   por parte de las dependencias o terceros  </t>
  </si>
  <si>
    <t xml:space="preserve">Validar en la prenómina  las novedades recibidas en el mes para su correcta aplicación </t>
  </si>
  <si>
    <t>Debido a fallas en la parametrización de los conceptos salariales y/o descuentos para la liquidación de nómina</t>
  </si>
  <si>
    <t>En caso de detectar inconsistencias en la prenómina, se actúa de la siguiente manera:
Si la inconsistencia presentada es propia del manejo de la nómina por parte del usuario, se ingresa, corrige o modifica la novedad directamente en el sistema
Pero si es una falla técnica del sistema se reporta al área de sistemas remitiendo un correo a la mesa de servicios, exponiendo el caso para que se realicen los ajustes necesarios</t>
  </si>
  <si>
    <t>máximo 2 veces por año</t>
  </si>
  <si>
    <t>Profesional especializado grado 11
Profesional especializado grado 07</t>
  </si>
  <si>
    <t>La verificación se realiza mediante seguimiento al estado de avance y aprobación de los documentos soporte de la contratación con los profesionales encargados del trámite precontractual</t>
  </si>
  <si>
    <t xml:space="preserve">Debido a  falta de seguimiento a la ejecución de los planes </t>
  </si>
  <si>
    <t>Profesional especializado grado 06
Profesional especializado grado 07</t>
  </si>
  <si>
    <t xml:space="preserve">
Pérdida de conocimiento  para mantener la eficacia y eficiencia  de las actividades de los procesos de la entidad 
( fuga de capital intelectual )</t>
  </si>
  <si>
    <t xml:space="preserve">
Debido a  deficiente transferencia de conocimiento cuando se presentan retiros de personal  de acuerdo con la normatividad aplicable </t>
  </si>
  <si>
    <t xml:space="preserve">mensual (cuando aplique) </t>
  </si>
  <si>
    <t>Gestión de Tecnología de la Información</t>
  </si>
  <si>
    <t>Frecuencia con la cual se realiza la actividad
* máximos 2 veces por año
 *de 3 a 24 veces por año
 *de 24 a 500 veces por año
* mínimo 500 veces al año y máximo 5000 veces por año
*más de 5000 veces por año</t>
  </si>
  <si>
    <t>criterio de impacto</t>
  </si>
  <si>
    <t>descripcion del criterio</t>
  </si>
  <si>
    <t>Criterios de impacto
Afectación económica</t>
  </si>
  <si>
    <t xml:space="preserve">Formula del indicador  </t>
  </si>
  <si>
    <t>TIPO DE RIESGO</t>
  </si>
  <si>
    <t>TIPO DE ACTIVO</t>
  </si>
  <si>
    <t>AMENAZA</t>
  </si>
  <si>
    <t>VULNERABILIDAD</t>
  </si>
  <si>
    <t>INFORMACIÓN</t>
  </si>
  <si>
    <t>HARDWARE (EQUIPOS Y REDES DE COMUNICACIÓN)</t>
  </si>
  <si>
    <t>SOFTWARE</t>
  </si>
  <si>
    <t>RECURSO HUMANO</t>
  </si>
  <si>
    <t>INFRAESTRUCTURA FÍSICA</t>
  </si>
  <si>
    <t>ORGANIZACIÓN</t>
  </si>
  <si>
    <t>Pérdida de la integridad</t>
  </si>
  <si>
    <t>Posibilidad de afectación parcial o total de las actividades de uno o más usuarios</t>
  </si>
  <si>
    <t>Por el incumplimiento en los ANS superiores al 10% mensual</t>
  </si>
  <si>
    <t>Servicios</t>
  </si>
  <si>
    <t>Fallas humanas</t>
  </si>
  <si>
    <t>x</t>
  </si>
  <si>
    <t>Debido a  solicitudes de servicio tecnológico catalogadas de forma inadecuada en el sistema de mesa de servicio</t>
  </si>
  <si>
    <t>Afectación Económica y pérdida reputacional</t>
  </si>
  <si>
    <t>Subdirector(a) Administrativo(a) y Financiero(a)
Responsable Área de Sistema</t>
  </si>
  <si>
    <t>El administrador del sistema de mesa de servicio</t>
  </si>
  <si>
    <t>De acuerdo con cada solicitud de servicio tecnológico</t>
  </si>
  <si>
    <t>Validar la solicitud de servicio tecnológico para determinar la categoría a la que pertenece y así asignar un Acuerdo de Nivel de Servicio (ANS).</t>
  </si>
  <si>
    <t>La validación se realiza teniendo en cuenta el catálogo de servicios.
Así mismo, el técnico de mesa de servicio puede validar la solicitud en sitio mediante la realización de visita técnica según agendamiento previo entre el usuario y el administrador del sistema de mesa de servicio.</t>
  </si>
  <si>
    <t>En caso de no tener la suficiente información de la solicitud, el administrador se comunica con el usuario para aclarar y/o ampliar los datos requeridos para realizar la asignación de manera adecuada.En caso que el usuario no se encuentre al momento de la visita técnica, se solicita autorización del responsable del sitio para atender el requerimiento.</t>
  </si>
  <si>
    <t>Trazabilidad de la solicitud del servicio tecnológico en el sistema de mesa de servicio</t>
  </si>
  <si>
    <t>Porcentaje de solicitudes de servicio tecnológico atendidas dentro de los tiempos establecidos</t>
  </si>
  <si>
    <t>Incumplimiento en la disciplina del personal</t>
  </si>
  <si>
    <t>Debido a ausencia del solicitante en sitio  (parques) al momento de realizar la visita técnica</t>
  </si>
  <si>
    <t>Técnico de soporte</t>
  </si>
  <si>
    <t xml:space="preserve">Verificar que el usuario que pidió el servicio de soporte se encuentre en el puesto de trabajo cuando la solicitud fue originada  por un servidor público contratista que labora o presta sus servicios  fuera de la sede administrativa </t>
  </si>
  <si>
    <t>Se comunica con el usuario y se realiza la programación de la visita del técnico de soporte en el puesto de trabajo del solicitante</t>
  </si>
  <si>
    <t>Se realiza la reprogramación de la visita y se documenta en la herramienta de mesa de servicio</t>
  </si>
  <si>
    <t>Negación de acciones</t>
  </si>
  <si>
    <t>Debido a vencimiento de las suscripciones y/o garantías de elementos de software</t>
  </si>
  <si>
    <t xml:space="preserve">Técnico operativo grado 7 - Área de Sistemas </t>
  </si>
  <si>
    <t>Anual</t>
  </si>
  <si>
    <t>Verificar inventario de software para establecer  la cantidad, disponibilidad de asignación y conocer su fecha de vencimiento</t>
  </si>
  <si>
    <t>Cuando son suscripciones de software, el inventario se realiza mediante un control interno en el Área de Sistemas, donde se verifica la relación de tales elementos. 
Cuando el licenciamiento del software es perpetuo, el inventario se realiza teniendo en cuenta la información que se obtiene del Sistema de Información SEVEN.</t>
  </si>
  <si>
    <t>En caso de detectar una diferencia (positiva o negativa) con el tema de suscripciones del inventario, se proyecta su solución para la siguiente vigencia. (incremento o reducción de licencias)</t>
  </si>
  <si>
    <t>Registro de inventario o suscripción de software actualizado</t>
  </si>
  <si>
    <t>Incumplimiento en el mantenimiento del sistema de información</t>
  </si>
  <si>
    <t>X</t>
  </si>
  <si>
    <t>Debido a asistencia requerida de terceros para la solución de solicitudes de servicio tecnológico</t>
  </si>
  <si>
    <t xml:space="preserve">Profesional especializado grado 7 - Área de Sistemas </t>
  </si>
  <si>
    <t xml:space="preserve">De acuerdo con cada solicitud de servicio tecnológico escalado al tercero </t>
  </si>
  <si>
    <t>Verificar los cumplimientos de los acuerdos de servicios</t>
  </si>
  <si>
    <t xml:space="preserve">Se realiza el seguimiento a la gestión de los casos escalados a los terceros  a través de correos electrónicos remitidos al área de sistemas </t>
  </si>
  <si>
    <t>En caso de detectar desviaciones durante el servicio se realiza el contacto telefónico y/o presencial para dinamizar la solución del caso.</t>
  </si>
  <si>
    <t xml:space="preserve">Correos electrónicos </t>
  </si>
  <si>
    <t>Posibilidad  de afectación parcial o total de las actividades de uno o más usuarios</t>
  </si>
  <si>
    <t>Por indisponibilidad superior al 10% mensual en los servicios de comunicaciones</t>
  </si>
  <si>
    <t>Falla del equipo de telecomunicaciones</t>
  </si>
  <si>
    <t>Debido a fallos en algunos de los componentes de hardware de la infraestructura de TI</t>
  </si>
  <si>
    <t>Subdirector(a) Administrativo(a) y Financiero(a)
Responsable Área de Sistemas</t>
  </si>
  <si>
    <t>Grupo de infraestructura</t>
  </si>
  <si>
    <t>Validar el correcto funcionamiento de cada uno de los componentes de la infraestructura de comunicaciones, además del plan de mantenimiento preventivo de cada uno de los componentes de la infraestructura de comunicaciones.</t>
  </si>
  <si>
    <t>Se cuenta con dos (2) herramientas de monitoreo para las comunicaciones, las cuales generan reportes de fallos, cambios por correo electrónico al administrador de cada uno de los componentes.</t>
  </si>
  <si>
    <t>En caso de detectar alguna alarma, el profesional responsable del servicio, inicia las tareas de identificación del origen del fallo y el escalamiento respectivo.</t>
  </si>
  <si>
    <t>Registro de log en los respectivos sistemas de monitoreo, además de los correos enviados a cada una de las cuentas configuradas</t>
  </si>
  <si>
    <t>Porcentaje de disponibilidad de los servicios de comunicaciones</t>
  </si>
  <si>
    <t>Falla del equipo</t>
  </si>
  <si>
    <t>Debido a fallo en los canales de conexión a internet</t>
  </si>
  <si>
    <t>Profesional de networking</t>
  </si>
  <si>
    <t xml:space="preserve">Validar la conexión del canal de  internet desde la sede administrativa del IDRD, con herramientas de monitoreo por parte del IDRD </t>
  </si>
  <si>
    <t xml:space="preserve">Se cuenta con una herramientas de monitoreo para la conectividad a internet, la cual se configuran 7X 24 generando   reportes de fallos al administrador de networking </t>
  </si>
  <si>
    <t>En caso de detectar indisponibilidad, el profesional de networking inicia las tareas de identificación del origen del fallo y el escalamiento respectivo.</t>
  </si>
  <si>
    <t>Registro de log en los respectivos sistemas de monitoreo
Alarma de  falla remitida por correo al administrador de networking</t>
  </si>
  <si>
    <t>Mal funcionamiento del software</t>
  </si>
  <si>
    <t>Debido a cambios en la configuración de alguno de los componentes de infraestructura de comunicaciones</t>
  </si>
  <si>
    <t>Profesional Sistema de Gestión de Seguridad de la Información</t>
  </si>
  <si>
    <t>Revisar los cambios realizados en la configuración de los componentes de la infraestructura de comunicaciones que no afecten la operación.</t>
  </si>
  <si>
    <t>Se realizan pruebas en ambientes no productivos, se genera el formato de solicitud de cambios en el ambiente de producción, de acuerdo con el procedimiento gestión de cambios de seguridad de la información.</t>
  </si>
  <si>
    <t>Se realiza un análisis del cambio realizado y los respectivos soportes para realizarlos.</t>
  </si>
  <si>
    <t>Formato  de solicitud de cambio de seguridad de la información</t>
  </si>
  <si>
    <t xml:space="preserve">Debido a  temperaturas elevadas en los centros de datos </t>
  </si>
  <si>
    <t xml:space="preserve">Revisar el control de temperatura en el centro de datos emitido automaticámente via correo electronico  al grupo de infraestructura cuando sobrepasa el umbral establecido </t>
  </si>
  <si>
    <t xml:space="preserve">Se cuenta con herramienta de monitoreo en el centro de computo configurada 7 x 24 , el cual envia correos al grupo de infraestructura cuando sobrepasa el umbral establecido , se verifica en sitio el funcionamiento del aire acondicionado, si se detecta algún fallo se reporta a Servicios Generales   
</t>
  </si>
  <si>
    <t xml:space="preserve">Reportar el fallo del aire acondicionado al área de servicios generales quien supervisa el contrato de mantenimiento de aires acondicionados </t>
  </si>
  <si>
    <t xml:space="preserve">Log de registro de temperatura
Correo electronico remitido al grupo de infraestructura reportando la alarma por exceder el umbral de temperatura 
</t>
  </si>
  <si>
    <t>Falla en los sistemas</t>
  </si>
  <si>
    <t>Debido a fallos en comunicaciones del proveedor de internet</t>
  </si>
  <si>
    <t xml:space="preserve">Validar la causa de la indisponibilidad del canal de comunicaciones </t>
  </si>
  <si>
    <t>Se procede a reubicar las conexiones a un dispositivo que se encuentre operando, si el fallo es en el canal de comunicaciones, se establece contacto de segundo nivel con el proveedor de internet para identificar si el fallo es de afectación de la zona o solo es de la entidad, se solicita el tiempo posible de solución para realizar seguimiento de avance.</t>
  </si>
  <si>
    <t xml:space="preserve">Buscar un proveedor de internet alterno para establecer un canal de contingencia </t>
  </si>
  <si>
    <t>Solicitudes de servicio al proveedor de internet</t>
  </si>
  <si>
    <t>Componentes de red</t>
  </si>
  <si>
    <t>Debido a  indisponibilidad de hardware</t>
  </si>
  <si>
    <t>Revisar la disponibilidad del hardware donde se encuentran alojados los sistemas de información.</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</si>
  <si>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hardware.</t>
  </si>
  <si>
    <t>Se realiza monitoreo y revisión del hardware de la infraestructura de TI en caso de detectar fallo en la prestación del servicio.</t>
  </si>
  <si>
    <t>Registro de log en las respectivos sistemas de monitoreo, además de los correos enviados a cada una de las cuentas configuradas</t>
  </si>
  <si>
    <t>Porcentaje de disponibilidad de los sistemas de información</t>
  </si>
  <si>
    <t>Debido a   indisponibilidad de los componentes activos de red</t>
  </si>
  <si>
    <t>Revisar la disponibilidad de las comunicaciones y su capacidad.</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</si>
  <si>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la infraestructura de comunicaciones.</t>
  </si>
  <si>
    <t>En caso de detectar fallo en las comunicaciones, el proveedor de servicios de internet ISP, cuenta con servicio de mesa de ayuda donde se reportan los problemas presentados.</t>
  </si>
  <si>
    <t>Debido a  indisponibilidad del motor de bases de datos</t>
  </si>
  <si>
    <t>Administrador de base de datos</t>
  </si>
  <si>
    <t>Revisar la disponibilidad de las bases de datos y su capacidad.</t>
  </si>
  <si>
    <t>El control se encuentra monitoreado de manera automática con una herramienta de software 7 días X 24 horas, las alarmas por disponibilidad y/o capacidad se remiten al administrador de DBA por correo electrónico, se  realiza informe semanal de estado de los componentes del motor de base de datos y se revisan los reportes de error diariamente</t>
  </si>
  <si>
    <t>Se realiza una revisión del estado del motor de bases de datos por parte del DBA para realizar el diagnóstico de la falla y su solución.</t>
  </si>
  <si>
    <t>Registro de log en las respectivas bases de datos, además de los correos enviados a cada una de las cuentas configuradas</t>
  </si>
  <si>
    <t>Debido a  cambios de la configuración de sistemas de información en el ambiente de producción</t>
  </si>
  <si>
    <t>Revisar los cambios realizados a la configuración de los componentes de la infraestructura de comunicaciones que no afecten la operación.</t>
  </si>
  <si>
    <t>Formato solicitud de cambio de seguridad de la información</t>
  </si>
  <si>
    <t>Debido a fallos en alguno de los sistemas de información</t>
  </si>
  <si>
    <t>Cadavez que se presente un incidente</t>
  </si>
  <si>
    <t>Reestablecer la disponibilidad de los sistemas de información</t>
  </si>
  <si>
    <t>luego de identificar si el fallo es general de todos los sistemas de información y si la afectación es total del sistema de información o de algún modulo, se procede a comprobar la ejecución del ultimo backup realizado, se revisa si el fallo puede ser solucionado inmediatamente y se genera una ventana de mantenimiento de urgencia en la que se socializa el cambio que se debe realizar y se autoriza por parte del responsable del área de sistemas, si el cambio requiere mayor tiempo en la solución, se genera una comunicación a todas las dependencias del IDRD informando el fallo y la posible hora de solución</t>
  </si>
  <si>
    <t>Viabilizar la disponibilidad de los servicios de información con servicios en la nube</t>
  </si>
  <si>
    <t>Posibilidad  de afectación de la confidencialidad, integridad y disponibilidad de la información</t>
  </si>
  <si>
    <t>Por ataques informáticos de agentes externos e internos</t>
  </si>
  <si>
    <t>Debido a vulnerabilidades en seguridad de la información</t>
  </si>
  <si>
    <t xml:space="preserve">Realizar seguimiento a la vulnerabilidad en seguridad de la información determinando  la aplicabilidad o no del cambio para no afectar la operación del IDRD
</t>
  </si>
  <si>
    <t>El seguimiento se realiza basado en el procedimiento de gestión de incidentes de seguridad de la información.</t>
  </si>
  <si>
    <t>En caso de identificar una vulnerabilidad, se realiza el análisis del posible fallo para detectar si es debido a un ataque externo o interno, registrándolo en el formato solicitud de cambio .</t>
  </si>
  <si>
    <t xml:space="preserve">Formato de solicitud de cambio seguridad de la información </t>
  </si>
  <si>
    <t>Porcentaje de remediación de vulnerabilidades de seguridad de la información</t>
  </si>
  <si>
    <t>Debido a  desactualización de los sistemas operativos</t>
  </si>
  <si>
    <t>Administrador de Windows</t>
  </si>
  <si>
    <t xml:space="preserve">Validar actualización de parches de seguridad de sistemas operativos de servidores y computadores con el fin de garantizar las condiciones mínimas de seguridad de los sistemas operativos
</t>
  </si>
  <si>
    <t xml:space="preserve">De acuerdo con los fabricantes tanto de hardware como de software se realiza el plan de actualizaciones de los servidores. </t>
  </si>
  <si>
    <t>En caso de detectar parches de seguridad incompatibles, no se instala y se espera hasta que se subsane por parte del fabricante.</t>
  </si>
  <si>
    <t>Debido a  configuración errónea de los dispositivos de infraestructura</t>
  </si>
  <si>
    <t>Cada de vez que se presenta un cambio o actualización</t>
  </si>
  <si>
    <t>Verificar configuración acorde con las necesidades de la entidad, cumpliendo con las buenas prácticas recomendadas por ITIL V3.</t>
  </si>
  <si>
    <t>Se realizan pruebas en ambientes no productivos, se genera el formato de solicitud de cambios en el ambiente de producción de acuerdo al procedimiento gestión de cambios de seguridad de la información, mediante backup de la configuración de los dispositivos.</t>
  </si>
  <si>
    <t>En caso de detectar configuraciones con fallas, se diligencia el formato de solicitud de cambios y se programa la ventana de mantenimiento.</t>
  </si>
  <si>
    <t>Formato de solicitud de cambio seguridad de la información 
Backup previo a la configuración almacenado en la carpeta de gestión del Área de Sistemas con restricciones de acceso</t>
  </si>
  <si>
    <t>Debido a la indisponibilidad de los sistemas de información</t>
  </si>
  <si>
    <t>Jefe área de Sistemas</t>
  </si>
  <si>
    <t>Cada vez que ocurra el evento</t>
  </si>
  <si>
    <t>Validar el grado de afectación de un ataque a la infraestructura de Ti del IDRD</t>
  </si>
  <si>
    <t>Una vez identificada la vulnerabilidad se genera una ventana de mantenimiento de urgencia para desplegar los parches de seguridad necesarios para subsanar la vulnerabilidad y prevenir que se aproveche la misma en la generación de un ataque a la infraestructura de TI del IDRD</t>
  </si>
  <si>
    <t xml:space="preserve">Viabilizar los servicios de los sistemas de información desde la nube </t>
  </si>
  <si>
    <t>Informe de afectación de la vulnerabilidad</t>
  </si>
  <si>
    <t>Posibilidad  de Afectación parcial o total de las actividades de uno o más usuarios</t>
  </si>
  <si>
    <t xml:space="preserve">Por retrasos en la ejecución de los proyectos de TI formulados en el PETI
</t>
  </si>
  <si>
    <t>Información</t>
  </si>
  <si>
    <t>Negociación de acciones</t>
  </si>
  <si>
    <t>Debido a  Cambios normativos o surgimiento de nueva normatividad relacionada con la implementación de los proyectos de TI</t>
  </si>
  <si>
    <t>Profesional Gobierno Digital</t>
  </si>
  <si>
    <t>Revisar y actualizar la matriz de cumplimiento legal aplicable a la implementación de los proyectos de TI.</t>
  </si>
  <si>
    <t>La actualización se realiza de acuerdo con los lineamientos establecidos por la Oficina Asesora Jurídica.  Así mismo, cuando se presentan cambios o nueva normatividad relacionada con TI, se realiza la actualización respectiva.</t>
  </si>
  <si>
    <t>Ajustar los proyectos de TI a la nueva normatividad.</t>
  </si>
  <si>
    <t>Matriz de cumplimiento legal actualizada</t>
  </si>
  <si>
    <t>Porcentaje de avance en proyectos de TI</t>
  </si>
  <si>
    <t>Debido a  Incumplimiento de las actividades proyectadas en el Plan Estratégico de Tecnologías de la Información</t>
  </si>
  <si>
    <t>Líder de la PMO</t>
  </si>
  <si>
    <t>Controlar el avance de cada uno de los proyectos.</t>
  </si>
  <si>
    <t>Asignando  responsables por cada  proyecto del  PETI, 
el cual debe verificar el   cumplimiento del mismo  de acuerdo a lo proyectado, documentando  las evidencias de los informes presentados en una carpeta centralizada en la nube, que sea específica por proyecto.</t>
  </si>
  <si>
    <t>Se formula un plan de atención para el cumplimiento de los hitos no solucionados a tiempo y su nueva revisión.</t>
  </si>
  <si>
    <t>Archivo de seguimiento por proyecto identificando cumplimiento de los hitos</t>
  </si>
  <si>
    <t>Debido a  asignación de presupuesto limitado para la implementación de los proyectos TI</t>
  </si>
  <si>
    <t xml:space="preserve">Anual </t>
  </si>
  <si>
    <t xml:space="preserve">Revisar y proyectar el cronograma de actividades de acuerdo con el presupuesto aprobado  para la implementación de los proyectos de TI establecidos en el PETI </t>
  </si>
  <si>
    <t xml:space="preserve">Teniendo en cuenta el cronograma de las actividades establecidas en el PETI para cada proyecto se incluye en el Plan Anual de Adquisiciones la necesidad a desarrollar </t>
  </si>
  <si>
    <t xml:space="preserve">Reprogramar el cronograma de las actividades establecidas en el PETI </t>
  </si>
  <si>
    <t>Posibilidad  de afectación del funcionamiento de los sistemas de información, perdida de información o adulteración de la información</t>
  </si>
  <si>
    <t>Por Pérdida de confidencialidad, integridad o disponibilidad de la información en bases de datos administradas por el IDRD</t>
  </si>
  <si>
    <t>Debido a  Existencia de vulnerabilidades de seguridad de las bases de datos</t>
  </si>
  <si>
    <t>Administrador de bases de datos(DBA)</t>
  </si>
  <si>
    <t>Verificar  las vulnerabilidades de seguridad en los motores de bases de datos administrados en el IDRD cumpliendo con las condiciones mínimas de seguridad de las mismas</t>
  </si>
  <si>
    <t xml:space="preserve">El control se encuentra monitoreado de manera automática con una herramienta de software 7 días X 24 horas, la cual arroja alertas cuando los componentes se salen de los parámetros establecidos y en caso de requerir actualizaciones se registran en el Formato de solicitud de cambio seguridad de la información </t>
  </si>
  <si>
    <t xml:space="preserve">En caso de no compatibilidad del parche ejecutado se  reporta al equipo de infraestructura, al responsable del Área de Sistemas y al Oficial de Seguridad para  encontrar  alternativas de  solución </t>
  </si>
  <si>
    <t>Porcentaje de Disponibilidad de bases de Datos</t>
  </si>
  <si>
    <t>Debido a  Asignación del rol administrador de las bases de datos (sys) a los usuarios administradores funcionales de las aplicaciones</t>
  </si>
  <si>
    <t>Revisar  el estado del usuario sys admin (administrador del sistema )  en los motores de bases de datos administradas en el IDRD para  garantizar la confidencialidad e integridad de  las mismas</t>
  </si>
  <si>
    <t xml:space="preserve">Verificación de claves sys admin mediante la consola de administración de cada motor de base de datos  y en la misma verificación del tiempo que registra el sistema del último cambio realizado </t>
  </si>
  <si>
    <t>Reinicio de claves sysadmin (administrador del sistema)</t>
  </si>
  <si>
    <t>Acta de reinicio de claves</t>
  </si>
  <si>
    <t>Abuso de los derechos</t>
  </si>
  <si>
    <t>Debido a falta de definición de privilegios y roles de acceso a los sistemas de bases de datos administrados</t>
  </si>
  <si>
    <t>Verificar los perfiles de acceso a las bases de datos del IDRD para que los mismos cumplan con  las  condiciones solicitadas  </t>
  </si>
  <si>
    <t xml:space="preserve">Los administradores de las aplicaciones solicitan los perfiles mediante actas de reunión en la cual se informa al DBA  sobre que accesos se le deben otorgar a los perfiles </t>
  </si>
  <si>
    <t>Control de perfiles administrados en las bases de datos  y ajuste de los mismos</t>
  </si>
  <si>
    <t xml:space="preserve">Formato de gestión de usuarios de bases de datos </t>
  </si>
  <si>
    <t>Debido a fallo en ejecución backup y respaldo de las bases de datos administradas</t>
  </si>
  <si>
    <t>Validar  la ejecución de backup de las  bases de datos del IDRD para  verificar que se encuentren disponibles </t>
  </si>
  <si>
    <t>El DBA realiza revisión de la ejecución del backup de  las bases de datos las cuales están programadas para realizarse de acuerdo a la criticidad del sistema de información para la entidad</t>
  </si>
  <si>
    <t>Verificación del proceso de backup de las bases de datos administradas y de los logs de ejecución. Ejecución manual si ha ocurrido una interrupción en el proceso de backup. Reporte del error</t>
  </si>
  <si>
    <t>Bitácora de backup</t>
  </si>
  <si>
    <t>Debido a falta de seguimiento sobre los componentes del motor de base de datos</t>
  </si>
  <si>
    <t>Revisar el estado de componentes de las bases de datos administradas para prevenir alteraciones o indisponibilidad de las mismas</t>
  </si>
  <si>
    <t>El control se encuentra monitoreado de manera automática a través de una herramienta de software 7 días X 24 horas la cual arroja alertas y se remiten vía correo electrónico de forma automática al administrador DBA cuando los componentes se salen de los parámetros y/o umbrales establecidos.</t>
  </si>
  <si>
    <t>En caso de fallo, se genera un correo automáticamente al DBA</t>
  </si>
  <si>
    <t>Informe de estado de componentes de bases de datos</t>
  </si>
  <si>
    <t>Debido a eventos que afectan la disponibilidad, confidencialidad o integridad de las bases de datos</t>
  </si>
  <si>
    <t xml:space="preserve">Cada vez que se genere un fallo </t>
  </si>
  <si>
    <t>Verificar la causa del fallo de acuerdo con cada una de las caracteristicas y se procede a reestablecer el servicio de manera normal para garantizar la operación de las bases de datos del IDRD</t>
  </si>
  <si>
    <t>Se validan las posibles causas del fallo y se establecen las actividades para restaurar las bases de datos al estado normal</t>
  </si>
  <si>
    <t>Consultar a soporte técnico suministrado por el proveedor del mantenimiento para subsanar el fallo</t>
  </si>
  <si>
    <t xml:space="preserve">Posibilidad  de pérdida de la memoria institucional.                          
</t>
  </si>
  <si>
    <t xml:space="preserve">Por deterioro de los soportes (análogos, digitales) que contienen los documentos de archivo de la entidad debido a </t>
  </si>
  <si>
    <t>Secretario(a) General
Responsable Área de Archivo y Correspondencia</t>
  </si>
  <si>
    <t>Profesional de conservación</t>
  </si>
  <si>
    <t xml:space="preserve">Profesional de conservación </t>
  </si>
  <si>
    <t xml:space="preserve">Falta de revisión de documentos deteriorados </t>
  </si>
  <si>
    <t xml:space="preserve">Inventario de documentos en deterioro
Informe con registro fotográfico </t>
  </si>
  <si>
    <t xml:space="preserve">Pérdida de información en el préstamo de documentación del archivo central debido a </t>
  </si>
  <si>
    <t>No devolución de la documentación por parte de las áreas y dependencias.</t>
  </si>
  <si>
    <t>Secretario(a) General 
Responsable Área Archivo y Correspondencia</t>
  </si>
  <si>
    <t>Profesional responsable de la custodia de los documentos del archivo central</t>
  </si>
  <si>
    <t xml:space="preserve">Solicitud del préstamo del documento. 
Planilla préstamo de documentos diligenciada y firmada por las partes. </t>
  </si>
  <si>
    <t xml:space="preserve">Elaborar   pieza comunicativa  en la cual  se informe sobre las medidas para evitar la pérdida de documentos del archivo central y que hacer en caso que se presente la situación </t>
  </si>
  <si>
    <t xml:space="preserve">Responsable del área de archivo y correspondencia </t>
  </si>
  <si>
    <t xml:space="preserve">POSIBILIDAD DE 
Reprocesos en la elaboración de certificados de disponibilidad presupuestal   y retrasos en el trámite de compromisos y obligaciones presupuestales, así como investigaciones disciplinarias, fiscales y penales.
</t>
  </si>
  <si>
    <t>POR 
Afectación de un gasto por un rubro que no corresponde</t>
  </si>
  <si>
    <t xml:space="preserve">DEBIDO A 
Fallas  en el momento de la elaboración de los certificados de disponibilidad presupuestal  en el área de presupuesto 
Inconsistencia en la información contenida en el estudio previo </t>
  </si>
  <si>
    <t>Subdirector Administrativo y Financiero</t>
  </si>
  <si>
    <t xml:space="preserve">Cada vez que se tramita un certificado de disponibilidad presupuestal  </t>
  </si>
  <si>
    <t>Verificar la consistencia entre el objeto del gasto que se pretende hacer y el rubro a afectar de acuerdo a lo registrado en el estudio previo o solicitud de certificado de disponibilidad presupuestal</t>
  </si>
  <si>
    <t xml:space="preserve">Se efectúa la digitación de la información que debe contener el Certificados de disponibilidad presupuestal (objeto, rubro y valor). El documento emitido por el sistema de información financiero (Certificados de disponibilidad presupuestal) , se revisa contra el estudio previo o solicitud  y se procede a la firma correspondiente por parte del responsable del Área de Presupuesto. </t>
  </si>
  <si>
    <t>En caso de detectar diferencias, se realiza el ajuste en el Certificado de disponibilidad presupuestal respectivo  en cuanto a objeto, rubro y valor, en caso de ser viable ó se devuelve el estudio previo sin tramitar al área y/o dependencia solicitante para que realice las correcciones pertinentes. Si el CDP ya ha sido entregado al ordenador del gasto se procede a anular el CDP , expedir el nuevo e informar al área solicitante.</t>
  </si>
  <si>
    <t xml:space="preserve">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</si>
  <si>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</si>
  <si>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 xml:space="preserve">Jefe área Financiera </t>
  </si>
  <si>
    <t>POR 
Hechos económicos no registrados contablemente o registrados  que no reflejan fielmente la realidad económica</t>
  </si>
  <si>
    <t>DEBIDO A 
Entrega inoportuna, incompleta e inconsistente de los documentos soportes reportados por las áreas y dependencias que alimentan el proceso contable.</t>
  </si>
  <si>
    <t xml:space="preserve">Diaria/ Mensual / trimestral. </t>
  </si>
  <si>
    <t>Revisar oportunidad ,  consistencia y  completitud de la información entregada por las áreas para dar cumplimiento al plan de sostenibilidad contable</t>
  </si>
  <si>
    <t>Se verifica que los documentos   soportes contengan la información veraz y  oportuna de acuerdo al plan de sostenibilidad contable el cual establece las fechas de entrega   para su posterior registro en los estados financieros, la cual es necesaria  para la presentación de informes, elaboración de cierres mensuales, elaboración de conciliaciones.</t>
  </si>
  <si>
    <t xml:space="preserve">En caso de  encontrar  inconsistencias en la información,  se informa por escrito (memorando, oficio y/o correo electrónico), a las áreas responsables  o a la entidad externa remitente para que se efectúen las correcciones, modificaciones, ajustes.
Si la información no ha sido remitida se solicita nuevamente al área responsable o a la entidad externa  la entrega de la información </t>
  </si>
  <si>
    <t xml:space="preserve">Verificar trimestralmente las cifras del balance de prueba con los informes conciliados, con el fin de validar su consistencia y razonabilidad.  Se evidenciará a través de la validación exitosa de la Contaduría General de la Nación y la Dirección Distrital de Contabilidad (4 reportes de validación exitosa).
</t>
  </si>
  <si>
    <t>Responsable Área Contabilidad</t>
  </si>
  <si>
    <t>POSIBILIDAD DE 
No pago de las obligaciones con las subsecuentes investigaciones disciplinarias, fiscales o penales.        
                                                                                                     Observaciones de entes de vigilancia y control.</t>
  </si>
  <si>
    <t xml:space="preserve">POR
Extravío o sustracción de los títulos valor en custodia (cheques, pagarés, acuerdos de pago) 
</t>
  </si>
  <si>
    <t>DEBIDO A 
Custodia inadecuada frente al manejo de los títulos valores</t>
  </si>
  <si>
    <t>Verificar la existencia real de los títulos físicos (cheques, pagarés, acuerdos de pago) contra el arqueo anterior y los recibos o entregas de los mismos.</t>
  </si>
  <si>
    <t xml:space="preserve">La verificación se realiza mediante arqueo mensual de títulos valores firmado por el tesorero y los funcionarios asignados </t>
  </si>
  <si>
    <t>En caso detectar diferencias en el arqueo, se verifican los soportes y se realiza el análisis de la diferencia, con el fin de tomar las decisiones y acciones a que haya lugar.</t>
  </si>
  <si>
    <t xml:space="preserve">Actas de arqueo </t>
  </si>
  <si>
    <t>POSIBILIDAD DE 
Toma de decisiones equivocadas de inversión o de concentración de recursos en bancos.
Incertidumbre en los saldos bancarios.
Observaciones de entes de vigilancia y control.</t>
  </si>
  <si>
    <t>POR
Partidas conciliatorias sin identificar dentro del respectivo mes</t>
  </si>
  <si>
    <t xml:space="preserve">DEBIDO A 
Registro inoportuno de los movimientos bancarios
</t>
  </si>
  <si>
    <t xml:space="preserve">Verificar y conciliar la información de  los libros de bancos  VS  saldos bancarios </t>
  </si>
  <si>
    <t xml:space="preserve">No se generan acciones por quedar en zona baja </t>
  </si>
  <si>
    <t xml:space="preserve">Conciliar  las partidas entre el extracto bancario y el libro de bancos </t>
  </si>
  <si>
    <t>Se realiza mediante conciliación de los registros de los libros de bancos con los extractos bancarios.</t>
  </si>
  <si>
    <t>Conciliaciones bancarias</t>
  </si>
  <si>
    <t>POSIBILIDAD DE 
Investigaciones fiscales y/o disciplinarias por parte de los entes de vigilancia y control</t>
  </si>
  <si>
    <t xml:space="preserve">POR
Presentación inoportuna de la información financiera </t>
  </si>
  <si>
    <t xml:space="preserve">DEBIDO A 
Falta  de seguimiento a las fechas establecidas para la presentación de los informes financieros </t>
  </si>
  <si>
    <t>Profesional especializado grado 11 - Responsable Área Financiera</t>
  </si>
  <si>
    <t xml:space="preserve">Verificar las fechas para rendir oportunamente  la información financiera solicitada por los entes de vigilancia y control </t>
  </si>
  <si>
    <t>Si se evidencia desfases entre las labores a realizar y el plazo establecido, se prioriza las actividades para poder rendir a tiempo.</t>
  </si>
  <si>
    <t xml:space="preserve">Cronograma de informes a entes de control </t>
  </si>
  <si>
    <t xml:space="preserve">Generar alertas tempranas incorporando en el cronograma fechas internas de presentación de los informes que permitan advertir sobre el cumplimiento oportuno de la entrega de la información </t>
  </si>
  <si>
    <t xml:space="preserve">Posibilidad de condenas en contra de la entidad e investigaciones disciplinarias, penales y fiscales. 
</t>
  </si>
  <si>
    <t xml:space="preserve">Por representación judicial no realizada  dentro de los términos  establecidos procesalmente  </t>
  </si>
  <si>
    <t>Debido a falta de  seguimiento a los procesos judiciales en la página de la rama y/o en el despacho judicial.</t>
  </si>
  <si>
    <t>Jefe Oficina Asesora Jurídica</t>
  </si>
  <si>
    <t xml:space="preserve">Apoderado a cargo de cada proceso y dependiente judicial </t>
  </si>
  <si>
    <t xml:space="preserve">Realizar el seguimiento a la actualización de la información del proceso judicial, para evitar el vencimiento de los términos legales </t>
  </si>
  <si>
    <t>Revisando la existencia de  información publicada para el proceso  (información relevante tal como: radicación, contestación de la demanda, alegatos, fallos y recursos) en la página de la Rama Judicial o de forma presencial, en cuyo caso se  procede a actualizar el proceso y/o cargar documentos en el SIPROJ WEB .</t>
  </si>
  <si>
    <t xml:space="preserve">Realizar reuniones con el equipo de trabajo 2 veces al año o cuando haya renovación del equipo de trabajo en donde se establezcan los procedimientos, lineamientos de defensa, radicación de documentos en ejercicio de la defensa judicial. </t>
  </si>
  <si>
    <t>(No. de procesos jurídicos atendidos dentro de los términos legales vigentes)/Total de procesos jurídicos notificados)*100</t>
  </si>
  <si>
    <t>Revisar el proceso judicial y hacerse  parte en el mismo dentro de la  etapa  procesal correspondiente  en la cual no se participó</t>
  </si>
  <si>
    <t>Se verifica el estado actual del proceso y se adelanta la actuación judicial correspondiente para hacerse parte en la etapa procesal en la cual no se adelantó la adecuada representación judicial.</t>
  </si>
  <si>
    <t>Posibilidad de acciones de entes de control en contra de la entidad por la demora injustificada del acto administrativo o configuración del silencio administrativo negativo.</t>
  </si>
  <si>
    <t xml:space="preserve">Trámite de reconocimiento deportivo sin cumplir con el término legal vigente                            </t>
  </si>
  <si>
    <t>Debido a falta de seguimiento a los trámites de solicitudes de reconocimiento deportivo</t>
  </si>
  <si>
    <t>mínimo 500 veces al año y máximo 5000 veces por año</t>
  </si>
  <si>
    <t xml:space="preserve">Revisar y hacer seguimiento a  la matriz de control de solicitudes de reconocimiento deportivo, verificando el término transcurrido  por cada solicitud </t>
  </si>
  <si>
    <t>Revisar los tiempos de las solicitudes a su cargo con el fin de monitorear la fecha de vencimiento de los mismos.</t>
  </si>
  <si>
    <t>En caso de detectar el no cumplimiento en los tiempos de las actividades establecidas, el profesional de Calidad y/o apoyo administrativo entregará un reporte al profesional encargado del trámite para priorizar la solicitud.</t>
  </si>
  <si>
    <t>Matriz de control de solicitudes de reconocimiento deportivo.
Correos electrónicos de alerta.</t>
  </si>
  <si>
    <t>Revisar solicitudes próximas a vencer y priorizar la actuación referida al otorgamiento del reconocimiento deportivo</t>
  </si>
  <si>
    <t xml:space="preserve">Dar trámite con prioridad a la solicitud y/o expedición del acto administrativo. </t>
  </si>
  <si>
    <t xml:space="preserve">Posibilidad de acciones legales o administrativas  en contra de la entidad por la expedición de un acto administrativo viciado de nulidad. </t>
  </si>
  <si>
    <t xml:space="preserve">Trámite de reconocimiento deportivo avalando el presunto cumplimiento de requisitos cuando no los cumple                   </t>
  </si>
  <si>
    <t xml:space="preserve">Administrador Deportivo </t>
  </si>
  <si>
    <t>Por cada solicitud de trámite de reconocimiento deportivo.</t>
  </si>
  <si>
    <t>Revisar que los documentos radicados cumplan con los requisitos técnicos establecidos</t>
  </si>
  <si>
    <t xml:space="preserve">Verificar cumplimiento de requisitos con base en la normativa vigente y conforme a los documentos que reposen en el expediente. </t>
  </si>
  <si>
    <t>Remitir a uno de los abogados para proyectar respuesta sobre las inconsistencias subsanables encontradas en la documentación del club</t>
  </si>
  <si>
    <t xml:space="preserve">manual </t>
  </si>
  <si>
    <t>Abogado encargado del trámite de reconocimiento deportivo</t>
  </si>
  <si>
    <t xml:space="preserve">Correo electrónico, lista de chequeo otorgamiento,  actualización y renovación, lista de chequeo renovación clubes no deportivos, lista de chequeo otorgamiento clubes no deportivos, lista de chequeo  actualización clubes no deportivos </t>
  </si>
  <si>
    <t xml:space="preserve">Cada vez que se genere el proyecto de acto administrativo correspondiente. </t>
  </si>
  <si>
    <t xml:space="preserve">Revisar si la documentación y proyecto de acto administrativo cumple con los requisitos legales según la normatividad vigente. </t>
  </si>
  <si>
    <t>Si la solicitud no cumple con los requerimientos establecidos en la norma se devolverá el proyecto de acto administrativo para las modificaciones que haya a lugar al abogado asignado del trámite respectivo.</t>
  </si>
  <si>
    <t xml:space="preserve">Director (a) General o quien este designe </t>
  </si>
  <si>
    <t xml:space="preserve">Revisar si la documentación y proyecto de acto administrativo cumple con los requisitos legales según la normatividad vigente.  </t>
  </si>
  <si>
    <t xml:space="preserve">Si la solicitud no cumple con los requerimientos establecidos en la norma se devolverá el proyecto de acto administrativo para las modificaciones que haya a lugar al abogado asignado del trámite respectivo de la Oficina Asesora Jurídica. </t>
  </si>
  <si>
    <t xml:space="preserve">Cuando aplique </t>
  </si>
  <si>
    <t>Revisar y definir  las acciones administrativas y judiciales a que haya lugar</t>
  </si>
  <si>
    <t xml:space="preserve">Se verifica el cumplimiento de la normativa aplicable  al caso particular del reconocimiento deportivo proferido y se determina la actuación a seguir </t>
  </si>
  <si>
    <t xml:space="preserve">Se revoca administrativamente el acto o se demanda judicialmente su legalidad </t>
  </si>
  <si>
    <t>Radicación demanda al acto administrativo por lesividad o
Revocación del acto administrativo</t>
  </si>
  <si>
    <t xml:space="preserve">Trámite de aval de escuelas deportivas sin cumplir con el término legal vigente. </t>
  </si>
  <si>
    <t xml:space="preserve"> de 24 a 500 veces por año</t>
  </si>
  <si>
    <t>Profesional encargado del trámite de aval de escuelas deportiva</t>
  </si>
  <si>
    <t xml:space="preserve">Revisar y hacer seguimiento a  la matriz de control de solicitudes aval deportivo, verificando el término transcurrido  por cada solicitud </t>
  </si>
  <si>
    <t>Matriz de control de aval de escuelas deportivas 
Correos electrónicos de alerta</t>
  </si>
  <si>
    <t xml:space="preserve">Revisar solicitudes próximas a vencer y priorizar la actuación referida al aval a escuelas deportivas. </t>
  </si>
  <si>
    <t>Debido a falta de seguimiento oportuno durante las etapas del proceso de cobro</t>
  </si>
  <si>
    <t>Abogado asignado para el procedimiento de cobro persuasivo y  coactivo</t>
  </si>
  <si>
    <t>Realizar seguimiento a las etapas y términos de los procesos de cobro ingresados a la Oficina Asesora Jurídica.</t>
  </si>
  <si>
    <t xml:space="preserve">Posibilidad  de investigaciones y sanciones  a la entidad  
</t>
  </si>
  <si>
    <t xml:space="preserve">Por viabilizar  estudios previos sin el cumplimiento de los requisitos definidos en el manual de contratación </t>
  </si>
  <si>
    <t>Jefe Oficina Asesora de Planeación</t>
  </si>
  <si>
    <t xml:space="preserve">Profesional designado </t>
  </si>
  <si>
    <t xml:space="preserve">Verificar que los  estudios previos  correspondan  con lo establecido en el Plan Anual de Adquisiciones </t>
  </si>
  <si>
    <t xml:space="preserve">Se devuelve el estudio previo a la subdirección correspondiente para sus ajustes </t>
  </si>
  <si>
    <t xml:space="preserve">Correo electrónico del plan anual de adquisiciones </t>
  </si>
  <si>
    <t xml:space="preserve">Reducir </t>
  </si>
  <si>
    <t>Orientar a   las subdirecciones respecto de los requisitos   establecidos para la viabilidad técnica de la inversión</t>
  </si>
  <si>
    <t xml:space="preserve">Profesional especializado grado 09 </t>
  </si>
  <si>
    <t xml:space="preserve">Orientaciones realizadas a las subdirecciones 
FRECUENCIA :MENSUAL
META: 100%  
</t>
  </si>
  <si>
    <t xml:space="preserve">Revisar la formulación inicial de los proyectos con el fin de verificar su coherencia </t>
  </si>
  <si>
    <t>Verificar metas anuales y presupuesto programado con respecto a lo establecido en el POAI y en el plan anual de adquisiciones</t>
  </si>
  <si>
    <t>Se devuelve por correo electrónico al Gerente de Proyecto para ajuste de la  formulación  de los proyectos y/o plan anual de adquisiciones</t>
  </si>
  <si>
    <t xml:space="preserve">Correo electrónico </t>
  </si>
  <si>
    <t xml:space="preserve"> Numero de verificaciones  realizadas / numero de verificaciones programadas *100
FRECUENCIA :MENSUAL
META:  100%
</t>
  </si>
  <si>
    <t xml:space="preserve">Revisar las metas que presentan desviación con respecto a la  programación  y realizar mesa de trabajo para identificar  la causa y  definir acción a seguir   </t>
  </si>
  <si>
    <t>Verificar la ejecución de las  metas frente a su programación</t>
  </si>
  <si>
    <t xml:space="preserve">Definición por parte de los  Gerentes de Proyecto respecto a la reformulación de las metas </t>
  </si>
  <si>
    <t xml:space="preserve">.
Posibilidad de  demandas laborales y/o reclamaciones </t>
  </si>
  <si>
    <t xml:space="preserve">Posibilidad de incumplimiento de la normatividad vigente aplicable a los planes que conforman el plan estratégico de talento humano.
</t>
  </si>
  <si>
    <t xml:space="preserve">
Posibilidad de reprocesos  y  baja productividad </t>
  </si>
  <si>
    <t xml:space="preserve">POSIBILIDAD DE sanciones disciplinarias y/o observaciones de entes de control </t>
  </si>
  <si>
    <t>POR tener diferencias en el cruce de información financiera frente a los reportes que se realizan en la cuenta mensual y anual del sistema SIVICOF de la Contraloría de Bogotá.</t>
  </si>
  <si>
    <t>DEBIDO A deficiencias en el cruce de información que se realiza entre grupos de trabajo o sistemas de información</t>
  </si>
  <si>
    <t>Profesional especializado grado 11 - Responsable Área Financiera y Profesional especializado grado 10 responsable del Área de presupuesto</t>
  </si>
  <si>
    <t>Si está correcto diligenciamiento del formato CBN-1093, lo firma las dos personas responsables del control, en caso de que no esté correcto se devuelve para su respectiva corrección</t>
  </si>
  <si>
    <t>CBN-1093 firmado</t>
  </si>
  <si>
    <t>Profesional especializado grado 10 - Responsable Área Contabilidad y Tesorera general</t>
  </si>
  <si>
    <t>Verificar que las cifras de los CDTs en el libro auxiliar y las cifras de DECEVAL no presenten diferencias</t>
  </si>
  <si>
    <t>Se generan los libros auxiliares de contabilidad y se cruza contra el informe DECEVAL y boletín diario de Tesorería</t>
  </si>
  <si>
    <t>Se devuelve al área de Tesorería para verificar nuevamente el registro y corregir las inconsistencias</t>
  </si>
  <si>
    <t>Conciliación firmada por las partes</t>
  </si>
  <si>
    <t>Tesorera general</t>
  </si>
  <si>
    <t>Verificar las cifras que se generan el informe CBN-115 de SIVICOF contra los saldos bancarios que refleja Contabilidad</t>
  </si>
  <si>
    <t>Contabilidad envía el libro auxiliar de bancos y Tesorería registra la información CBN-115 de acuerdo con el boletín diario y el estado de movimientos de ingresos y egresos del mes.</t>
  </si>
  <si>
    <t>En el momento de encontrar una diferencia, se verifica en el libro auxiliar y boletín diario y se ajusta la información del CBN-115 o donde corresponda</t>
  </si>
  <si>
    <t>Formato CBN-115 firmado, correo electrónico de validación de información y libro auxiliar de contabilidad</t>
  </si>
  <si>
    <t xml:space="preserve">                                           
Posibilidad  de pérdida de la memoria institucional.    
</t>
  </si>
  <si>
    <t xml:space="preserve">De acuerdo con la necesidad , cuando se presente deterioros en documentos </t>
  </si>
  <si>
    <t>Revisar documentos y/o expedientes objeto de préstamo e identificar si presentan deterioro y cuando aplique realizar los primeros auxilios.</t>
  </si>
  <si>
    <t>Verificar que los documentos y/o expedientes objeto de préstamo sean devueltos en el mismo estado y con la misma cantidad de folios.</t>
  </si>
  <si>
    <t>Confrontación  del formato prestamos de documentos contra el formato de devoluciones de prestamos frente a los documentos y/o expedientes</t>
  </si>
  <si>
    <t>De acuerdo con la necesidad de  denuncia cuando se pierdan los documentos y/o  expedientes</t>
  </si>
  <si>
    <t xml:space="preserve">Incrementar la frecuencia (de semestral a mensual) de los procesos de desinfección ambiental en los espacios de archivos </t>
  </si>
  <si>
    <t>Se solicita al área el documento y/o expediente prestado y si no lo ha desocupado se da entrada al documento y se vuelve a diligenciar el formato de préstamo con fecha actualizada y firma entre las partes.  En caso de presentar inconsistencia en la integridad de los folios se debe solicitar al jefe de la dependencia la reconstrucción de los documentos y/o expedientes.</t>
  </si>
  <si>
    <t xml:space="preserve">Si el área que perdió el documento y/o expediente no allega la denuncia se traslada a la Oficina de Control Interno Disciplinario y se procede  en conjunto con la oficina productora del documento a la reconstrucción del mismo de acuerdo con lo establecido en la normatividad vigente </t>
  </si>
  <si>
    <t>Posible inconformidad de la comunidad y/o incumplimiento frente a las disposiciones de la Veeduría Distrital</t>
  </si>
  <si>
    <t xml:space="preserve">Por no documentar compromisos en la Plataforma Colibrí y/o no realizar seguimientos a estos </t>
  </si>
  <si>
    <t>Cargue de compromisos en la Plataforma Colibrí de manera extemporánea</t>
  </si>
  <si>
    <t>Jefe Oficina / Subdirectores Técnicos / Profesional Universitario</t>
  </si>
  <si>
    <t>Cada vez que el IDRD adquiere compromisos con la comunidad.</t>
  </si>
  <si>
    <t>Revisar las evidencias enviadas por las Subdirecciones Técnicas que adquirieron compromisos.</t>
  </si>
  <si>
    <t>Una vez recibidas las evidencias por parte de las Subdirecciones Técnicas que adquirieron el(los) compromiso(s), el Profesional Universitario de la Oficina de Asuntos Locales debe verificar que la evidencia efectivamente cumpla con los compromisos adquiridos y que cumpla con características de calidad (logo de la entidad, firma del subdirector y/o profesional encargado, entre otros).</t>
  </si>
  <si>
    <t>En caso de que las evidencias no cumplan con las características, el Jefe de la oficina debe solicitar nuevamente las evidencias o el ajuste de estas a través de comunicación oficial a cada una de las Subdirecciones involucradas.</t>
  </si>
  <si>
    <t xml:space="preserve">Comunicación oficial </t>
  </si>
  <si>
    <t>Realizar una (1) mesa de seguimiento trimestral con las subdirecciones que correspondan para cargar los insumos en la plataforma colibrí hasta el cumplimiento del objetivo</t>
  </si>
  <si>
    <t>Profesional universitario</t>
  </si>
  <si>
    <t>Falta de insumos que brinden otras dependencias sobre compromisos establecidos en rendición de cuentas y diálogos ciudadanos</t>
  </si>
  <si>
    <t>Trimestralmente</t>
  </si>
  <si>
    <t>Verificar la ejecución de las actividades definidas en la estrategia de participación ciudadana, así como a los compromisos adquiridos con los grupos de valor y de interés en estos espacios ( si aplica)  y realizar la publicación en la página web.</t>
  </si>
  <si>
    <t>Se solicitan evidencias del cumplimiento de las actividades hechas en el correspondiente trimestre en el que el área y/o dependencia se comprometió a realizar. Igualmente, si en dicho trimestre la oficina no tiene actividades a realizar, deben informar esa situación a la Oficina de Asuntos Locales. Analizado las evidencias aportadas se hacen las correspondientes observaciones a la oficina que las remitió y se solicita a las áreas que integran las mesas de trabajo, entregar las evidencias del cumplimiento de las actividades correspondientes al trimestre que aplique la ejecución de su acción.</t>
  </si>
  <si>
    <t>Se solicita al área por medio de comunicación oficial que amplíe la información, ajuste la evidencia o explicar el documento entregado.</t>
  </si>
  <si>
    <t>Reporte Seguimiento y evaluación</t>
  </si>
  <si>
    <t>Falta de seguimiento con las áreas misionales a los compromisos que se cargaron en la Plataforma Colibrí</t>
  </si>
  <si>
    <t>Cada vez que se presente un proceso contractual de acuerdo con la necesidad que se pretenda suplir</t>
  </si>
  <si>
    <t>Verificar si  los ajustes del proceso precontractual, están cumpliendo con los lineamientos técnicos, administrativos y jurídicos impartidos conforme a la modalidad contractual que aplique</t>
  </si>
  <si>
    <t>Matriz  (Excel)  de seguimiento al proceso contractual 
Modificaciones al plan anual de adquisiciones</t>
  </si>
  <si>
    <t xml:space="preserve">Verificar el cumplimiento de las actividades establecidas en los  cronogramas de los  planes bienestar social, incentivos y seguridad y salud en el trabajo y reportar indicadores, cuando corresponda. </t>
  </si>
  <si>
    <t xml:space="preserve">Comparando que las actividades ejecutadas correspondan en número a las programadas. </t>
  </si>
  <si>
    <t>Ajustar  las  fechas de las actividades programadas, de modo que no se crucen entre sí, de acuerdo con la disponibilidad del contratista, salones, entre otros.</t>
  </si>
  <si>
    <t>Cronograma de actividades ISOLUCION
SIDEAP</t>
  </si>
  <si>
    <t>Verificar la documentación entregada por el funcionario público</t>
  </si>
  <si>
    <t xml:space="preserve">Se verifica que  los documentos que se entregan por parte del funcionario sean los correctos y se encuentren completos; incluyendo la validación del informe de gestión del puesto de trabajo, su  diligenciamiento completo, así como la existencia de las firmas del funcionario que entrega y del jefe inmediato. </t>
  </si>
  <si>
    <t>Puede presentarse inconsistencias en los documentos que se entregan por parte del servidor, en dicho caso, se solicita al funcionario y/o jefe inmediato el  complementar o diligenciar  la información faltante , así como las firmas de ser necesario.</t>
  </si>
  <si>
    <t xml:space="preserve">Check List Historias de Vida Laboral. 
Documentación Soporte/ </t>
  </si>
  <si>
    <t xml:space="preserve">Revisar la comunicación de retiro </t>
  </si>
  <si>
    <t>Verificar que  la comunicación interna mediante la cual se informa   al funcionario la aceptación de la renuncia, contenga, entre otros, la obligación  de remitir  el informe de gestión de entrega de puesto de trabajo  al área de talento humano (en los casos en que aplique).</t>
  </si>
  <si>
    <t>Se realiza alcance a la comunicación de retiro</t>
  </si>
  <si>
    <t>Comunicación oficial - Informando desvinculación</t>
  </si>
  <si>
    <t>Verificar el avance de los contratos activos</t>
  </si>
  <si>
    <t>Supervisor</t>
  </si>
  <si>
    <t>Verificar el cumplimiento de las metas que conforman el (los) proyecto(s) de inversión, teniendo en cuenta entre otros factores, los riesgos descritos en las fichas de la Metodología General Ajustada MGA, (que sean competencia directa de la gerencia del proyecto).</t>
  </si>
  <si>
    <t xml:space="preserve">Se realiza seguimiento para revisar la ejecución de las metas frente a lo programado, así como el monitoreo de los riesgos descritos en las fichas MGA con el fin de tomar las acciones a que haya lugar.  </t>
  </si>
  <si>
    <t>Se solicita a la Oficina Asesora de Planeación la reformulación del proyecto de inversión y la implementación de las acciones definidas en la actividad de control.</t>
  </si>
  <si>
    <t>Realizar mesas de trabajo con el equipo interno a fin realizar seguimiento a cada una de las metas de los proyectos de inversión 7855 y 7853</t>
  </si>
  <si>
    <t xml:space="preserve">     El riesgo afecta la imagen de la entidad internamente, de conocimiento general, nivel interno, de junta directiva y accionistas y/o de proveedores</t>
  </si>
  <si>
    <t>Comunicación del Jefe de la Oficina Jurídica o del apoderado sustituto solicitando al abogado o dependiente judicial información sobre el vencimiento de términos.</t>
  </si>
  <si>
    <t xml:space="preserve">Matriz (Excel) de seguimiento y control de procesos judiciales.
Comunicaciones internas de la OAJ  (cuando aplique).
Comité interno de defensa judicial trimestral </t>
  </si>
  <si>
    <t>Profesional encargado del trámite de reconocimiento deportivo</t>
  </si>
  <si>
    <t xml:space="preserve">Debido a la falta de  aplicación de la norma o hechos inexistentes o insuficientes que motiven el acto administrativo del trámite de reconocimiento deportivo </t>
  </si>
  <si>
    <t>Correo electrónico con observaciones al  proyecto de acto administrativo</t>
  </si>
  <si>
    <t xml:space="preserve">Posibilidad  de afectación en el recaudo de la cartera a favor del IDRD 
</t>
  </si>
  <si>
    <t>Actualizar el cuadro de seguimiento de procesos de cobro  solicitados a la Oficina Asesora Jurídica y revisando  los términos de ley de cada uno de ellos a fin de priorizar la gestión</t>
  </si>
  <si>
    <t xml:space="preserve">Comunicación del Jefe de la Oficina Jurídica solicitando al abogado información sobre el vencimiento de términos </t>
  </si>
  <si>
    <t>Realizar mesas de trabajo  trimestrales con las dependencias y/o áreas pertinentes para reportar los avances y/o adelantar las acciones que correspondan frente a los procesos de cobro persuasivo y/o coactivo a cargo de la Oficina Asesora Judicial relacionados con obligaciones a favor del IDRD.</t>
  </si>
  <si>
    <t xml:space="preserve">Causa Raíz
</t>
  </si>
  <si>
    <t>15 de diciembre de 2023</t>
  </si>
  <si>
    <t>Validación al cumplimiento al cronograma de estabilidad de obra</t>
  </si>
  <si>
    <t>30 de julio de 2023</t>
  </si>
  <si>
    <t>Mesas de trabajo realizadas/
Mesas de trabajo programadas *100</t>
  </si>
  <si>
    <t xml:space="preserve">DEBIDO A 
 la falta de  seguimiento a la gestión  de las respuestas de  PQRDS 
</t>
  </si>
  <si>
    <t xml:space="preserve">Personal  responsable del seguimiento a PQRDS en la STP y sus áreas </t>
  </si>
  <si>
    <t>Se genera requerimiento de atender la PQRS vencida en el menor tiempo posible</t>
  </si>
  <si>
    <t>15 de diciembre 2023</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</si>
  <si>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</si>
  <si>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SEGUIMIENTO DE EJECUTORES
30 DE ABRIL DE 2023</t>
  </si>
  <si>
    <t>SEGUIMIENTO DE LA OFICINA DE CONTROL INTERNO - OCI
30 DE ABRIL DE 2023</t>
  </si>
  <si>
    <t xml:space="preserve">Procesos </t>
  </si>
  <si>
    <t>Posibilidad  afectación de la calidad en la prestación del servicio.
Insatisfacción de los usuarios.</t>
  </si>
  <si>
    <t xml:space="preserve">Responsable del Área de Recreación
Responsable del Área  de Deportes </t>
  </si>
  <si>
    <t xml:space="preserve">Revisión de la documentación técnica del proceso y actualización (si se requiere) </t>
  </si>
  <si>
    <t>del 1 de marzo de 2023 al 15 de diciembre de 2023</t>
  </si>
  <si>
    <t xml:space="preserve">Debido a la falta de  seguimiento al cumplimiento de las actividades que conforman las metas </t>
  </si>
  <si>
    <t>Verificar el cumplimiento de las metas y las actividades que conforman el (los) proyecto(s) de inversión, teniendo en cuenta entre otros factores, los riesgos descritos en las fichas de la Metodología General Ajustada MGA, (que sean competencia directa de la gerencia del proyecto).</t>
  </si>
  <si>
    <t xml:space="preserve">Se realiza seguimiento para revisar la ejecución de las metas y actividades frente a lo programado, conforme a las fichas MGA  y los riesgos descritos en ellas.  </t>
  </si>
  <si>
    <t>Actas o grabaciones de reunión 
Correos electrónicos 
Informes de seguimiento mensual
Documento de formulación del proyecto</t>
  </si>
  <si>
    <t xml:space="preserve">del 1 de febrero de 2023 al 15 de diciembre de 2023 </t>
  </si>
  <si>
    <t>A través de la implementación de una herramienta se realiza el seguimiento de las PQRDS asignadas a la STRD para asegurar la oportunidad de las respuestas</t>
  </si>
  <si>
    <t>Herramienta seguimiento PQRDS STRD
Correos electrónicos</t>
  </si>
  <si>
    <t xml:space="preserve">Realizar socialización sobre la importancia de dar respuesta oportuna de las PQRS </t>
  </si>
  <si>
    <t>30 junio de 2023</t>
  </si>
  <si>
    <t>Posibilidad de insatisfacción de los ciudadanos.
Pérdida de imagen o  reputación institucional.</t>
  </si>
  <si>
    <t xml:space="preserve">Abogada de la STRD </t>
  </si>
  <si>
    <t>Se realizan los ajustes al documento o se devuelve al funcionario (a) responsable de dar la respuesta.</t>
  </si>
  <si>
    <t xml:space="preserve">Flujo de aprobación en el sistema ORFEO que se evidencia en el histórico.
</t>
  </si>
  <si>
    <t>Por pérdida de la oportunidad para siniestrar el amparo de estabilidad de obra por el  vencimiento de la vigencia, sin que se hayan resuelto las fallas detectadas por la entidad</t>
  </si>
  <si>
    <t xml:space="preserve"> Debido a no realizar las visitas de estabilidad de obra de acuerdo a lo establecido en los requisitos de ley y en los contratos </t>
  </si>
  <si>
    <t xml:space="preserve">Se realiza seguimiento para revisar la ejecución de las metas y actividades frente a lo programado, así como el monitoreo de los riesgos descritos en las fichas MGA con el fin de tomar las acciones a que haya lugar.  </t>
  </si>
  <si>
    <t>Porcentaje de metas ejecutadas de acuerdo a lo programado
INDICADOR MEDIDO POR OFICINA ASESORA DE PLANEACION</t>
  </si>
  <si>
    <t>Debido a 
No se realiza un seguimiento a la gestión  de las respuestas a las PQRDS</t>
  </si>
  <si>
    <t xml:space="preserve">(No. de peticiones, quejas, reclamos y sugerencias contestadas en el aplicativo Bogotá Te Escucha dentro de los términos legales vigentes/Total de peticiones, quejas, reclamos y sugerencias recibidas)*100
INDICADOR MEDIDO POR ATENCION AL CIUDADANO </t>
  </si>
  <si>
    <t>Posibilidad de
 Insatisfacción de los ciudadanos.
Pérdida de imagen o  reputación institucional.</t>
  </si>
  <si>
    <t xml:space="preserve">Debido a 
No se realiza verificación a la calidad de las respuestas a las PQRDS por parte de las Áreas / Dependencias </t>
  </si>
  <si>
    <t xml:space="preserve">No. de respuestas a requerimientos sin observaciones en cuanto a los criterios de calidad (calidez, claridad, solución de fondo,  coherencia y  manejo del sistema ) /Total de requerimientos evaluados en el aplicativo SDQS)*100
INDICADOR MEDIDO POR ATENCION AL CIUDADANO </t>
  </si>
  <si>
    <t xml:space="preserve">Bimestral </t>
  </si>
  <si>
    <t>Auxiliar administrativo, técnico operativo, profesional universitario, profesional especializado del área de Presupuesto</t>
  </si>
  <si>
    <t>A 30 de abril  de 2023
A 30 de julio de 2023
A 30 de octubre de 2023
A 30  de enero de 2024</t>
  </si>
  <si>
    <t xml:space="preserve">POSIBILIDAD DE 
Presentar estados financieros  que no corresponden a la realidad económica de la entidad que conllevan  a un dictamen  negativo o con abstención de opinión  a los estados financieros por parte de la Contraloría Distrital de Bogotá 
    </t>
  </si>
  <si>
    <t>Auxiliar administrativo, técnico operativo, profesional universitario, profesional especializado del área de Contabilidad</t>
  </si>
  <si>
    <t>A 30 de abril  de 2023
A 30 de julio de 2023 
A 30 de octubre de 2023
15 de febrero de 2024</t>
  </si>
  <si>
    <t>Técnico operativo, profesional universitario, profesional especializado del área de Tesorería</t>
  </si>
  <si>
    <t xml:space="preserve">Se toman los saldos bancarios y se comparan con los saldos registrados en los libros de bancos para verificar  la consistencia de la información </t>
  </si>
  <si>
    <t>Responsable Área Financiera</t>
  </si>
  <si>
    <t>Mensualmente a partir de 30 de marzo  de 2023 hasta 30 de enero  de 2024</t>
  </si>
  <si>
    <t>Porcentaje de informes financieros presentados a los entes de vigilancia y control dentro de los términos legales vigentes
Formula: Número  de informes financieros presentados dentro de los términos legales vigentes/Total de informes financieros a reportar a los entes de vigilancia y control)*100.</t>
  </si>
  <si>
    <t>Acuerdos de pago y pagarés en custodia
Formula: Número de acuerdos de pago  y pagares en custodia / número de acuerdos de pago  y pagares  en el inventario * 100</t>
  </si>
  <si>
    <t>Porcentaje de partidas conciliatorias identificadas dentro del tiempo establecido
Formula: Número  de partidas conciliatorias identificadas con edad inferior a 60 días/Total de partidas reportadas)*100</t>
  </si>
  <si>
    <t>Porcentaje de informes financieros presentados a los entes de vigilancia y control dentro de los términos legales vigentes
Formula: No. de informes financieros presentados dentro de los términos legales vigentes/Total de informes financieros a reportar a los entes de vigilancia y control)*100.</t>
  </si>
  <si>
    <t>Número de observaciones detectadas por entes de control en la rendición de la cuenta a la Contraloría de Bogotá
Formula: Número de observaciones detectadas por entes de control en la rendición de la cuenta a la Contraloría de Bogotá</t>
  </si>
  <si>
    <t>En sitio con cada uno de los servidores públicos verifica la información recibida de los bienes listados en su inventario individual,  compara el número de placa de los bienes asignados y firma el inventario como constancia y aceptación de la información reportada.</t>
  </si>
  <si>
    <t>Si existen diferencias o se identifican bienes que deben ser trasladados o reintegrados, se elabora el respectivo trámite de acuerdo al procedimiento de  “Traslado y reintegro de bienes devolutivos ". 
En caso de perdida verificar que el tenedor del bien haya instaurado  la denuncia respectiva  y proceder a dar conocimiento a control interno disciplinario, a contabilidad y a apoyo corporativo para la respectiva gestión ante la aseguradora. y fin de este procedimiento.</t>
  </si>
  <si>
    <t xml:space="preserve">Reintegros . Traslados e Informe final  de la toma física anual donde se evidencie los faltantes y/o sobrantes 
NOTA: El informe final contiene los anexos y trazabilidad de la  toma física. </t>
  </si>
  <si>
    <t>No se formulan acciones para la vigencia 2023, por cuanto los controles existentes se consideran suficientes  y pertinentes para mitigar el riesgo</t>
  </si>
  <si>
    <t>No se formulan acciones para la vigencia 2023, por cuanto los controles existentes se consideran suficientes y pertinentes para mitigar el riesgo.</t>
  </si>
  <si>
    <t xml:space="preserve">Subdirector Administrativo y Financiero 
Profesional  Especializado - Área de Servicios Generales </t>
  </si>
  <si>
    <t>Porcentaje de inventario individual validado físicamente
Formula: (No. de elementos devolutivos del inventario individual validados físicamente/Total de elementos devolutivos del inventario individual registrados en el sistema de información SEVEN)*100</t>
  </si>
  <si>
    <t>Porcentaje de inventario validado físicamente en bodega 
Formula 
(No. de elementos devolutivos y de consumo en bodegas validados físicamente/Muestra de inventario de elementos devolutivos y de consumo registrados en el sistema de información SEVEN)*100
(No. de elementos devolutivos y de consumo en bodegas validados físicamente/Muestra de inventario de elementos devolutivos y de consumo registrados en el sistema de información SEVEN)*100</t>
  </si>
  <si>
    <t>Porcentaje de mantenimientos realizados a la infraestructura física de la sede administrativa
Formula: (No. de mantenimientos realizados a la infraestructura física/Total de mantenimientos programados a la infraestructura física de la sede administrativa)*100</t>
  </si>
  <si>
    <t>Porcentaje de requerimientos de mantenimiento correctivo atendidos en la sede administrativa dentro de los tiempos establecidos.
Formula: (No. de requerimientos de mantenimiento correctivo atendidos dentro de los tiempos establecidos/Total de requerimientos de mantenimiento correctivo reportados en la sede administrativa)*100</t>
  </si>
  <si>
    <t>Comparar los cálculos arrojados por el sistema de liquidación de nómina (prenómina)  contra los cálculos matemáticos manuales, para detectar posibles inconsistencias, teniendo como base la normatividad legal vigente.</t>
  </si>
  <si>
    <t>Realizar las pruebas para la ejecución de las actualizaciones de los programas para pasar a producción.
Después de la liquidación de la nómina en el sistema, se descarga el reporte de la prenómina con los cálculos matemáticos basados en la normatividad legal vigente y se procede a verificar en primer lugar: los conceptos fijos de cada funcionario y en segundo lugar las novedades reportadas en el mes objeto de la liquidación.</t>
  </si>
  <si>
    <t>Porcentaje de ejecución del plan anual de bienestar e incentivos
Porcentaje de ejecución del plan anual de seguridad y salud en el trabajo
Formula: No. de actividades de bienestar e incentivos desarrolladas/Total de actividades programadas en el plan anual de bienestar e incentivos*100%
No. de actividades de seguridad y salud desarrolladas/Total de actividades programadas en el plan anual de seguridad y salud en el trabajo*100%
No. de actividades de capacitación desarrolladas/Total de actividades programadas en el plan institucional de capacitación*100%
Porcentaje de ejecución del plan institucional de capacitación</t>
  </si>
  <si>
    <t>Porcentaje de Funcionarios desvinculados que entregan informe con los requisitos establecidos
Formula: Numero de funcionarios desvinculados con la documentación entregada y revisada/Numero de funcionarios desvinculados en el periodo</t>
  </si>
  <si>
    <t xml:space="preserve">MAPA DE RIESGOS SEGURIDAD DE LA INFORMACIÓN </t>
  </si>
  <si>
    <t>Objetivo:</t>
  </si>
  <si>
    <t>Mantener la plataforma tecnológica existente y desarrollar proyectos de manera oportuna y eficaz, así como formular lineamientos relacionados con estándares y buenas prácticas para el manejo de la información a fin de contribuir a la eficiencia de los procesos del IDRD</t>
  </si>
  <si>
    <t>Propósito del control 
C</t>
  </si>
  <si>
    <t>Como se realiza la actividad de control 
D</t>
  </si>
  <si>
    <t>Como se actúa en caso de observaciones o desviaciones 
E</t>
  </si>
  <si>
    <t>Procedimiento</t>
  </si>
  <si>
    <t>Todos los procedimientos, de acuerdo con la categoría de la solicitud</t>
  </si>
  <si>
    <t>Gestionar cambios de seguridad de la información.
Gestionar incidentes de seguridad de la información
Gestionar la capacidad de infraestructura tecnológica
Mantener las herramientas tecnológicas del IDRD
Realizar el mantenimiento de infraestructura tecnológica
Soporte técnico de software y hardware</t>
  </si>
  <si>
    <t>Asegurar el backup de la sede administrativa
Gestionar cambios de seguridad de la información.
Gestionar incidentes de seguridad de la información</t>
  </si>
  <si>
    <t>Todos los documentos del proceso</t>
  </si>
  <si>
    <t>Gestionar el desarrollo y/o actualización de software</t>
  </si>
  <si>
    <t>Soporte técnico de software y hardware</t>
  </si>
  <si>
    <t>Asegurar el backup de la sede administrativa
Gestionar incidentes de seguridad de la información</t>
  </si>
  <si>
    <t>Gestionar la capacidad de infraestructura tecnológica.
Gestionar acceso a los medios de procesamiento de información</t>
  </si>
  <si>
    <t>Todos los procedimientos, de acuerdo con la afectación.</t>
  </si>
  <si>
    <r>
      <rPr>
        <b/>
        <sz val="11"/>
        <color rgb="FFFF0000"/>
        <rFont val="Arial"/>
        <family val="2"/>
      </rPr>
      <t>Causa</t>
    </r>
    <r>
      <rPr>
        <b/>
        <sz val="11"/>
        <color theme="1"/>
        <rFont val="Arial"/>
        <family val="2"/>
      </rPr>
      <t xml:space="preserve"> Raíz</t>
    </r>
  </si>
  <si>
    <t>15 diciembre de 2023</t>
  </si>
  <si>
    <t xml:space="preserve">Revisar que el objeto contractual este acorde con las necesidades que se requieren contratar </t>
  </si>
  <si>
    <t xml:space="preserve">Verificar los requisitos técnicos, económicos y jurídicos sujetos de evaluación </t>
  </si>
  <si>
    <t>Esta en el rango de 500 - 5000 veces al año</t>
  </si>
  <si>
    <t>Verificar que el contratista publique de manera mensual los informes en SECOP para los contratos de prestación de servicios</t>
  </si>
  <si>
    <t>El supervisor ingresa a la plataforma SECOP, busca el nombre del contratista y verifica que se encuentre publicado el informe de actividades, con los soportes establecidos en el contrato</t>
  </si>
  <si>
    <t>Se solicita al contratista que realice los ajustes o cargue el informe de actividades en la plataforma SECOP</t>
  </si>
  <si>
    <t>30 de junio de 2023</t>
  </si>
  <si>
    <t xml:space="preserve">Número de socializaciones / 3 * 100% </t>
  </si>
  <si>
    <t>15  diciembre de 2023</t>
  </si>
  <si>
    <t>Porcentaje de espacios controlados para la conservación documental.
Formula: No. de espacios monitoreados e intervenidos/Total de espacios monitoreados)*100</t>
  </si>
  <si>
    <t>Número de expedientes - pérdida en el archivo central
Formula. Número de expedientes - pérdida en el archivo central</t>
  </si>
  <si>
    <t xml:space="preserve">Profesional del  Área de Atención al Cliente, Quejas y Reclamos. ( Contratista) </t>
  </si>
  <si>
    <t xml:space="preserve">Verificar las PQRS que están por vencerse en cada área  y dependencia y enviar alerta </t>
  </si>
  <si>
    <t xml:space="preserve">Base de datos de gestión de PQRS
Base de datos de alertas enviadas 
Correo electrónico ( alerta ) 
Bogotá Te Escucha
Orfeo ( semaforización) </t>
  </si>
  <si>
    <t xml:space="preserve">Automático </t>
  </si>
  <si>
    <t xml:space="preserve">Revisar que las PQRS que llegan por Bogotá Te Escucha se les genere un radicado por ORFEO y viceversa </t>
  </si>
  <si>
    <t xml:space="preserve">Verificar  las PQRS vencidas por área o dependencias </t>
  </si>
  <si>
    <t xml:space="preserve">Base de datos de gestión de PQRS
Base de datos de alertas enviadas 
Correo electrónico ( alerta ) 
Bogotá Te Escucha
Orfeo ( semaforización) </t>
  </si>
  <si>
    <t>Revisar si las respuestas a PQRDS cumplen con el  criterio de oportunidad</t>
  </si>
  <si>
    <t>Revisar la  plataforma Bogotá Te Escucha, identificar las PQRS vencidas ,  elaborar informe y remitirlo a las  áreas y dependencias de la entidad</t>
  </si>
  <si>
    <t xml:space="preserve">En el informe se solicita dar respuesta  a las PQRS vencidas que no tengan respuesta 
</t>
  </si>
  <si>
    <t>Comunicación interna (Informe de evaluación de calidad de las respuestas a PQRS cerradas en “Bogotá Te Escucha”,)</t>
  </si>
  <si>
    <t xml:space="preserve">Profesional del  Área de Atención al Cliente, Quejas y Reclamos  ( Contratista) </t>
  </si>
  <si>
    <t xml:space="preserve">Revisar en las respuestas emitidas por las áreas y dependencias si se da cumplimiento a los criterios de coherencia, claridad, solución de fondo,  calidez y manejo de sistema </t>
  </si>
  <si>
    <t xml:space="preserve">Teniendo en cuenta la respuesta cargada en la plataforma Bogotá Te Escucha, se revisan y evalúan los criterios de acuerdo  con lo definido en el procedimiento para la GESTIÓN DE RESPUESTA OPORTUNA A PETICIONES, QUEJAS, RECLAMOS, DENUNCIAS Y/O SUGERENCIAS, y al cierre de la evaluación  se elabora el respectivo informe
</t>
  </si>
  <si>
    <t xml:space="preserve">En caso de detectar  que no se evaluó  un PQRS, se procede a realizar su evaluación 
A las PQRS que no cumplan con los criterios de : coherencia, claridad, solución de fondo  se procede a solicitar a las áreas /dependencias responsables  el alcance de la respuesta ya emitida </t>
  </si>
  <si>
    <t xml:space="preserve">Base de datos de gestión de PQRS 
Informe de evaluación de calidad de las respuestas a PQRS cerradas en “Bogotá Te Escucha”,
Correo electrónico (alcance) 
</t>
  </si>
  <si>
    <t xml:space="preserve">Realizar  sensibilizaciones a las áreas / dependencias  sobre la aplicación de los criterios de calidad  establecidos en el procedimiento de GESTIÓN DE RESPUESTA OPORTUNA A PETICIONES, QUEJAS, RECLAMOS, DENUNCIAS Y/O SUGERENCIA  </t>
  </si>
  <si>
    <t xml:space="preserve">30 de noviembre de 2023 </t>
  </si>
  <si>
    <t xml:space="preserve">	Porcentaje de peticiones, quejas, reclamos y sugerencias contestadas dentro de los términos legales vigentes
Formula: (No. de peticiones, quejas, reclamos y sugerencias contestadas en el aplicativo Bogotá Te Escucha dentro de los términos legales vigentes/Total de peticiones, quejas, reclamos y sugerencias recibidas)*100</t>
  </si>
  <si>
    <t xml:space="preserve">	Porcentaje de requerimientos atendidos con calidad
Formula: No. de respuestas a requerimientos sin observaciones en cuanto a los criterios de calidad (calidez, claridad, solución de fondo,  coherencia y  manejo del sistema ) /Total de requerimientos evaluados en el aplicativo SDQS)*100</t>
  </si>
  <si>
    <t>30 de noviembre  2023</t>
  </si>
  <si>
    <t>Realizar seis  (6) seguimientos  con el equipo de abogados, administradores deportivos y demás colaboradores, dejando como evidencia acta y/o correo con compromisos.</t>
  </si>
  <si>
    <t xml:space="preserve">20 de diciembre 2023 </t>
  </si>
  <si>
    <t>(No. de actos administrativos proyectados dentro del término legal /Total de trámites de reconocimiento deportivo radicados con documentación completa)*100</t>
  </si>
  <si>
    <t>Estudio técnico (Formato verificación de requisitos diligenciado)</t>
  </si>
  <si>
    <t>Realizar seis  (6) seguimientos con el equipo de abogados, administradores deportivos y demás colaboradores, dejando como evidencia acta y/o correo con compromisos.</t>
  </si>
  <si>
    <t xml:space="preserve"> Revisión del estudio técnico (Formato verificación de requisitos diligenciado), marco legal y proyección del Acto Administrativo para posterior revisión y visto bueno del Jefe.  </t>
  </si>
  <si>
    <t xml:space="preserve">Devolver el estudio técnico (Formato verificación de requisitos diligenciado) y/o documentación para los ajustes a que hayan lugar.
</t>
  </si>
  <si>
    <t>(No. de actos administrativos proyectados dentro del término legal /Total de trámites de aval de escuelas deportivas  radicados con documentación completa)*100</t>
  </si>
  <si>
    <t xml:space="preserve">Procesos de cobro persuasivo o coactivo que no se realicen dentro de los términos  establecidos  legalmente 
</t>
  </si>
  <si>
    <t xml:space="preserve">Cuadro de seguimiento a las gestiones de cobro (información clasificada) </t>
  </si>
  <si>
    <t>(No. de procesos con etapas de cobro iniciadas/total de solicitudes de cobro con documentación completa y con obligación clara, expresa y exigible)*100</t>
  </si>
  <si>
    <t xml:space="preserve">Posibilidad de inicio de  acciones disciplinarias </t>
  </si>
  <si>
    <t>Por entrega extemporánea del informe de gestión judicial a la Secretaría Jurídica de la Alcaldía Mayor de Bogotá</t>
  </si>
  <si>
    <t>Debido a la falta de actualización de la información que se encuentra en el sistema SIPROJ web</t>
  </si>
  <si>
    <t>El riesgo afecta la imagen de la entidad internamente, de conocimiento general, nivel interno, de junta directiva y accionistas y/o de proveedores</t>
  </si>
  <si>
    <t>Gestor SIPROJ web</t>
  </si>
  <si>
    <t>Revisar que los procesos se encuentren actualizados en el sistema SIPROJ web</t>
  </si>
  <si>
    <t>Se verifica que los procesos se encuentren registrados en el sistema y que se realicen las respectivas actualizaciones del estado de los mismos</t>
  </si>
  <si>
    <t>En caso de inconsistencias con respecto a las recomendaciones enviadas por la Secretaría Jurídica de la Alcaldía Mayor de Bogotá, se procede a realizar los ajustes que correspondan para realizar nuevamente el envío del informe de gestión dentro del término otorgado.</t>
  </si>
  <si>
    <t>Requerimientos de actualización enviados por correo electrónico a los apoderados de los procesos judiciales 
 Comunicación Oficial a la Secretaría Jurídica de la Alcaldía Mayor de Bogotá remitiendo el informe de gestión</t>
  </si>
  <si>
    <t>No se requiere plan de acción debido a que la zona del riesgo residual se encuentra en bajo</t>
  </si>
  <si>
    <t xml:space="preserve"> Número de informes presentados dentro del término / Número de informes solicitados *100</t>
  </si>
  <si>
    <t>hasta 30 de noviembre de 2023</t>
  </si>
  <si>
    <t>Hasta 15 de diciembre de 2023</t>
  </si>
  <si>
    <t>Número de compromisos cargados en la plataforma Colibrí / Número de compromisos adquiridos*100
Número de compromisos cerrados / Número de compromisos cargados en plataforma colibrí *100%</t>
  </si>
  <si>
    <t xml:space="preserve">
21/03/2023</t>
  </si>
  <si>
    <t xml:space="preserve">
Debido a la falta de oportunidad y/o precisión en la entrega de la información por parte de las dependencias.
</t>
  </si>
  <si>
    <t xml:space="preserve">
Deficiencias en la revisión de los criterios normativos en el proceso de planeación de la auditoría/seguimiento.</t>
  </si>
  <si>
    <t xml:space="preserve">Debido a que se omita normatividad vigente relevante en la contextualización y/o planeación de la auditoría/seguimiento </t>
  </si>
  <si>
    <t xml:space="preserve">Número de quejas e informes  tramitados / Número de quejas e informes recibidos *100 </t>
  </si>
  <si>
    <t>(Número de procesos disciplinarios notificados/Total de procesos en los que adoptaron decisiones) *100%</t>
  </si>
  <si>
    <t>No se formulan acciones para la vigencia 2023, por cuanto los controles existentes se consideran suficientes y pertinentes para mitigar el riesgo</t>
  </si>
  <si>
    <t>15 de diciembre   de 2023</t>
  </si>
  <si>
    <t>ADMINISTRACIÓN DE PARQUES Y ESCENARIOS- STP
(Fecha de actualización: 23 de feb/2023)</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</si>
  <si>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</si>
  <si>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Fuente: Información descargada desde el aplicativo ISOLUCION, con corte a 13 de abril 2023.</t>
  </si>
  <si>
    <r>
      <t xml:space="preserve">CONTROLES 
</t>
    </r>
    <r>
      <rPr>
        <sz val="11"/>
        <rFont val="Arial"/>
        <family val="2"/>
      </rPr>
      <t>Descripción de su ejecución de acuerdo con el diseño del control (6 variables).
Adjuntar evidencias.</t>
    </r>
  </si>
  <si>
    <r>
      <t xml:space="preserve">PLAN DE ACCIÓN 
</t>
    </r>
    <r>
      <rPr>
        <sz val="11"/>
        <rFont val="Arial"/>
        <family val="2"/>
      </rPr>
      <t>Indicar el seguimiento realizado en el aplicativo ISOLUCION.</t>
    </r>
  </si>
  <si>
    <r>
      <t xml:space="preserve"> INDICADORES 
</t>
    </r>
    <r>
      <rPr>
        <sz val="11"/>
        <rFont val="Arial"/>
        <family val="2"/>
      </rPr>
      <t>Indicar el seguimiento realizado en el aplicativo ISOLUCION.
En caso de incumplimiento de la meta, INDICAR si se formuló la respectiva acción correctiva.</t>
    </r>
  </si>
  <si>
    <r>
      <t xml:space="preserve">AUTOCONTROL - Materializacion del Riesgo 
</t>
    </r>
    <r>
      <rPr>
        <sz val="11"/>
        <rFont val="Arial"/>
        <family val="2"/>
      </rPr>
      <t>En caso de materialización del riesgo, indicar las acciones realizadas de acuerdo con lo establecido en la Política de Gestión del Riesgo del IDRD.</t>
    </r>
  </si>
  <si>
    <t>POSIBILIDAD DE
Constitución de reservas presupuestales  y pasivos exigibles  que afectan al presupuesto de inversión de la siguiente vigencia .</t>
  </si>
  <si>
    <r>
      <t xml:space="preserve">Impacto </t>
    </r>
    <r>
      <rPr>
        <b/>
        <sz val="11"/>
        <color rgb="FFFF0000"/>
        <rFont val="Arial"/>
        <family val="2"/>
      </rPr>
      <t xml:space="preserve">(consecuencia ) </t>
    </r>
  </si>
  <si>
    <t>FOMENTO DE LA ACTIVIDAD FISICA, EL DEPORTE Y LA RECREACIÓN
((Fecha de actualización: 8 de feb/2023)</t>
  </si>
  <si>
    <t>DISEÑO Y CONSTRUCCIÓN DE PARQUES Y ESCENARIOS 
((Fecha de actualización: 8 de feb/2023)</t>
  </si>
  <si>
    <t>GESTIÓN FINANCIERA 
((Fecha de actualización: 10  de feb/2023)</t>
  </si>
  <si>
    <t xml:space="preserve">GESTION DE RECURSOS FÍSICOS 
((Fecha de actualización: 8  de feb/2023)
</t>
  </si>
  <si>
    <t>GESTIÓN DE TALENTO HUMANO
( (Fecha de actualización: 4 de enero/2023)</t>
  </si>
  <si>
    <t>ADQUISICIÓN DE BIENES Y SERVICIOS 
( Fecha de actualización:15  de feb/2023)</t>
  </si>
  <si>
    <t xml:space="preserve">GESTIÓN DOCUMENTAL 
(Fecha de actualización: 9 de feb/2023)
</t>
  </si>
  <si>
    <t>SERVICIO A LA CIUDADANÍA
(Fecha de actualización: 24 de feb/2023</t>
  </si>
  <si>
    <t xml:space="preserve">GESTIÓN JURIDICA
(Fecha de actualización:23 de marzo/2023)
</t>
  </si>
  <si>
    <t>GESTIÓN ASUNTOS LOCALES 
(Fecha de actualización:(15 de feb/2023)</t>
  </si>
  <si>
    <t xml:space="preserve">CONTROL, EVALUACION Y MEJORA
(Fecha de actualización: 11 de enero /2023)
</t>
  </si>
  <si>
    <t xml:space="preserve">CONTROL DISCIPLINARIO INTERNO
(Fecha de actualización: (9 de febrero/2023)
</t>
  </si>
  <si>
    <t xml:space="preserve">GESTION DE COMUNICACIONES 
(Fecha de actualización: 14 de Febrero/2023)
</t>
  </si>
  <si>
    <t>PLANEACIÓN DE LA GESTIÓN
(Fecha de actualización: 20 de feb/2023)</t>
  </si>
  <si>
    <t>Una vez el administrador del sistema de mesa de servicios tecnologicos recibe la solicitud del usuario la cual es registrada y el sistema le asigna automaticamente un numero unico de identificacion, el administrador en caso de no ser clara la solicitud o faltar alguna aclaracion se comunica con el usuario para solicitar la completitud de la informacion segun sea el caso, luego asigna una categoria para la solicitud la cual esta relacionada con los ANS para metrizados en la herramienta</t>
  </si>
  <si>
    <t xml:space="preserve">Se realiza el reporte del indicador Porcentaje de solicitudes de servicio tecnológico atendidas dentro de los tiempos establecidos con el fin de monitorear la posible materializacion del riesgo  </t>
  </si>
  <si>
    <t>En caso que la solicitud sea realizada por un parque o una sede externa y requiera la visita presencial es necesario programar la visita para garantizar que exista la presencia de una persona en la sede para atender al tecnico de soporte del area de sistemas, a su vez se debe programar la solicitud de vehiculo para llevar al tecnico al sitio, para esto el tecnico asignado se comunica con el administrador del parque o sede y se programa el dia y la hora de dicha visita, si la solicitud se puede realizar de manera remota se cuenta con un sistema de informacion licenciado que permite el acceso remoto al equipo y se evita tiempo del dezplazamiento y demoras en la solucion del los caso</t>
  </si>
  <si>
    <t>Se cuenta con un cuadro de control de licenciamiento el cual tiene establecidas las diferentes fechas de vencimiento para el caso de las suscripciones por servicios, para la revision anual se realiza para programar el plan anual de adquisiciones de la siguiente vigencia donde se contemplan nuevas solicitudes de las diferentes area del idrd, y las cantidades de licencias de acuerdo a las necesidades y los recursos</t>
  </si>
  <si>
    <t>El IDRD cuenta con soporte externo para algunos sistemas de informacion y garantias para hardware en caso de fallo, por locual en caso de ser necesario escalar alguna solicitud al proveedor se crea la solicitud de acuerdo con el procedimiento establecido por cada uno de ellos ya sea por correo electronico o sistema de mesa de servicios, el responsable asignado dentro del area de sistemas es el responsable de realizar el seguimiento de cada uno de los casos creados al proveedor y registrar los cambios en la mesa de servicios del IDRD, asi como cerrar el caso una vez cumplida la solicitud por parte del tercero.</t>
  </si>
  <si>
    <t>Se realizaron jornadas de sensibilización del nuevo documento Protocolo de Aprovechamiento Económico, documento que reemplazaría al Manual de Aprovechamiento Económico. De acuerdo con la Resolución 379 de 2023, documento rige a partir del (1) de mayo de 2023 y deroga todas aquellas normas que le sean contrarias. El diseño el Protocolo de Aprovechamiento Económico, tiene como objetivo establecer las condiciones y requisitos de préstamo, los instrumentos de gestión y los requisitos para el aprovechamiento económico, de los espacios públicos administrados por el IDRD, así como las condiciones para la gestión de actividades de aprovechamiento económico permitidas, en condiciones de transparencia, equidad de género, inclusión social, sostenibilidad ambiental y probidad en la actuación de la Administración Pública, con estricta observancia de los fines esenciales del Estado.</t>
  </si>
  <si>
    <t>NA</t>
  </si>
  <si>
    <t xml:space="preserve">Se ejecuto el control en el Palacio de los Deportes y Estadio Nemesio Camacho El Campin 
Con el fin de revisar los préstamos de uso temporal en referencia a las tarifas 
 establecidas  en el manual del aprovechamiento económico.
</t>
  </si>
  <si>
    <t xml:space="preserve">Los porcentajes de avance de obras al mes de marzo corresponden al 72.15%  ya que en los meses de enero y febrero se dio inicio a la ejecución de dos (02) nuevos contratos Limpieza de pozos que al corte tiene un avance del 18.60% y Mantenimiento de equipos de gimnasios con un 38.07%.
 </t>
  </si>
  <si>
    <t xml:space="preserve">
A la fecha no se ha registrado la acción correctiva</t>
  </si>
  <si>
    <t>Se realiza la verificación de la estabilidad de obra de mantenimiento de acuerdo con la programación establecida en el cronogramada</t>
  </si>
  <si>
    <t xml:space="preserve">Se realizó mesas de trabajo con el fin de validar el seguimiento de cada una de las metas de los proyectos de inversión asociados a esta Subdirección.
</t>
  </si>
  <si>
    <t>Se realizó el seguimiento frente a las novedades presentadas en BTE y Orfeo para el cierre efectivo al cierre efectivo, por lo cual se generaron alertas correspondientes.</t>
  </si>
  <si>
    <t>Ante la materialización del riesgo se implementaron los controles descritos en el mapa de riesgos, se adjunta una muestra de la ejecución de la actividad</t>
  </si>
  <si>
    <t xml:space="preserve">DEBIDO A 
 la  inadecuada planeación   y seguimiento del cumplimiento de las actividades que conforman las metas </t>
  </si>
  <si>
    <t>No se materializó el riesgo en el periodo.</t>
  </si>
  <si>
    <t>Seguimiento: Se realizó seguimiento para revisar la ejecución de las metas y actividades frente a lo programado, conforme a las fichas MGA  y los riesgos descritos en ellas.  
Evidencias: Archivos de seguimientos mensuales por proyecto de inversión
Nota: Los archivos de seguimiento mensuales del mes de abril están en proceso de elaboración y aprobación.</t>
  </si>
  <si>
    <t>Enero: 4/4
Febrero: 4/4
Marzo: 4/4
Abril: 4/4
La meta se cumplió para todos los meses objeto de reporte</t>
  </si>
  <si>
    <t>Medición a cargo de la oficina de Atención al Ciudadano</t>
  </si>
  <si>
    <t>Información a cargo  de la oficina de Atención al Ciudadano</t>
  </si>
  <si>
    <t xml:space="preserve">Debido a la falta de  seguimiento a la gestión  de las respuestas de  PQRDS </t>
  </si>
  <si>
    <t xml:space="preserve">Debido a  la falta de verificación en  la calidad de las respuestas de PQRDS por parte de las Áreas / Dependencias </t>
  </si>
  <si>
    <t xml:space="preserve">De manera mensual se realiza reporte del indicador denominado " Porcentaje de contratos a cargo de la Subdirección con procesos sancionatorios" el cual tiene como meta no superar el 30%.
</t>
  </si>
  <si>
    <t>De manera semestral se realiza reporte del indicador denominado " Porcentaje de visitas de estabilidad de obra" el cual tiene como meta no superar el 80%.</t>
  </si>
  <si>
    <t>El indicador de criterios de calidad en la respuestas a requerimientos esta a cargo de Atención al Ciudadano</t>
  </si>
  <si>
    <t xml:space="preserve">Se realiza la comparación de lo registrado en el Sistema de Información Financiera con lo estudio previo o solicitud y si se encuentra consistente se remite para firma del responsable de Presupuesto. 
Se anexan correos de devolución de trámite de CDP.
Archivo de gestión en la nube del área de Presupuesto carpetas "Certificado de Disponibilidad" que es muy grande para cargar al drive, en caso de requerir consulta por favor acercarse al Área de Presupuesto. Se anexa pantallazo. </t>
  </si>
  <si>
    <t>No se materializó el riesgo.</t>
  </si>
  <si>
    <t>No se generaron acciones</t>
  </si>
  <si>
    <t>Se realiza la verificación de los saldos que arrojan los portales bancarios y se comparan con los libros de bancos para identificar diferencias y proceder a identificar y registrarlas.
Se anexan algunas verificaciones de saldos de los meses de enero, febrero, marzo y abril de 2023.</t>
  </si>
  <si>
    <t>Se concilia los libros de bancos con los extractos bancarios para cada uno de los bancos.
Se anexan conciliaciones de enero, febrero y marzo de 2023.</t>
  </si>
  <si>
    <t xml:space="preserve">Se realiza seguimiento al cronograma de plazos para rendir información a los entes de control y vigilancia. 
Se anexa seguimiento a abril 2023 en cronograma de información a entes de control y vigilancia.
</t>
  </si>
  <si>
    <t>Ver Porcentaje de informes financieros presentados a los entes de vigilancia y control dentro de los términos legales vigentes</t>
  </si>
  <si>
    <t>Mensualmente se revisa el informe que genera el Sistema de Información Financiera SEVEN y se compara con lo registrado en el formato CBN-1093.
Se anexa formato CBN-1093 firmado e informe de SEVEN para los meses de enero, febrero y marzo de 2023.</t>
  </si>
  <si>
    <t>Mensualmente se realiza conciliación de los CDTs verificando los saldos en libros con el reporte de DECEVAL.
Se anexa conciliaciones de los meses de enero, febrero y marzo de 2023.</t>
  </si>
  <si>
    <t>Mensualmente se realiza conciliación entre los saldos de la tesorería, el libro auxiliar de bancos y lo que se va a reportar en el formato CBN-115.
Se anexa conciliación de enero, febrero y marzo de 2023.</t>
  </si>
  <si>
    <t xml:space="preserve">Porcentaje de inventario individual validado físicamente
</t>
  </si>
  <si>
    <t>No se presentó materialización del riesgo.</t>
  </si>
  <si>
    <t>Se realiza consulta en el aplicativo sistema administrativo y financiero SEVEN de las cantidades de los bienes de consumo y se compara con las cantidades  físicas que se encuentran en la bodega,  registrando la información en el sistema administrativo y financiero, así como en las tarjetas murales.</t>
  </si>
  <si>
    <t xml:space="preserve">Porcentaje de inventario validado físicamente en bodega 
</t>
  </si>
  <si>
    <t>Una vez se reciba por parte del custodio del bien la novedad de pérdida por hurto del bien se le solicita que haya instaurado la denuncia respectiva con los diferentes soportes y así proceder con los fines pertinentes, luego al realizar la baja del bien, se da conocimiento a las áreas de control interno disciplinario, contabilidad y a apoyo corporativo para la respectiva gestión ante la aseguradora.</t>
  </si>
  <si>
    <t xml:space="preserve">Frente al Mantenimiento Preventivo, Se realiza una verificación en sitio validando el mantenimiento realizado, de acuerdo a cronograma  posteriormente se firma el recibo a satisfacción y se revisa  que en los informes entregados por el contratista del mantenimiento respectivo, se adjuntan los soportes de  recibo a satisfacción   debidamente firmados por el usuario  o responsable del equipo y/o área donde se ejecutó el  mantenimiento 
Para las actividades de mantenimiento correctivo,  se registra en  el aplicativo mesa de ayuda que llamamos en el proceso de servicios generales “OTRS” la atención del requerimiento  y esta es informada al usuario solicitante  </t>
  </si>
  <si>
    <t>Porcentaje de mantenimientos realizados a la infraestructura física de la sede administrativa</t>
  </si>
  <si>
    <t xml:space="preserve">Verificar  la disponibilidad de los espacios o equipos con las dependencias  para realizar la  programación  y ejecución de las rutinas  de mantenimiento de acuerdo a periodicidad establecida en el tablero de control o la fecha de disponibilidad de los espacios y equipos y realizarlos de acuerdo a los contratos que estén establecidos y vigentes. </t>
  </si>
  <si>
    <t>Porcentaje de requerimientos de mantenimiento correctivo atendidos en la sede administrativa dentro de los tiempos establecidos.</t>
  </si>
  <si>
    <t>No se formularon acciones para la vigencia 2023, por cuanto los controles existentes se consideran suficientes y pertinentes para mitigar el riesgo.</t>
  </si>
  <si>
    <t>Porcentaje de ejecución del plan anual de bienestar e incentivos:
Frecuencia de medición: Semestral
Ultima medición: 02 de enero de 2023
Cumplimiento de la meta al 97,5%
Porcentaje de ejecución del plan anual de seguridad y salud en el trabajo
Frecuencia de medición: Mensual
Ultima medición: 17 de abril 2023
Cumplimiento de la meta al 100%
Porcentaje de ejecución del plan institucional de capacitación
Frecuencia de medición: Semestral
Ultima medición: 02 de enero de 2023
Cumplimiento de la meta al 85%</t>
  </si>
  <si>
    <t xml:space="preserve">Durante el periodo a evaluar, se llevaron a cabo los controles registrados, entre los cuales se les envió los respectivos memorandos de aceptación de renuncia a los funcionarios y se realizó el seguimiento a los documentos allegados en el momento de su retiro.
</t>
  </si>
  <si>
    <t>Para el periodo de reporte no se materializó el presente riesgo</t>
  </si>
  <si>
    <t>Durante la vigencia 2023, se han realizado 6 comités de contratación, en los cuales se presentan los procesos y realizan los ajustes que en el comité se sugieran.
Se adjunta enlace en el que se puede acceder a los comités de contratación de la vigencia 2023.
https://drive.google.com/drive/u/1/folders/1wUYxqupYWpteEA89thxGgPnBXa-piadc</t>
  </si>
  <si>
    <t>En el primer cuatrimestre de 2023, se realizo la evaluación de un (1) proceso de selección, en la cual se ha realizado la verificación, jurídica, técnica, económica y financiera. Así como la correspondiente designación del comité evaluador por parte del Ordenador del gasto.
Evaluación proceso IDRD-DG-LP-001-2023. (Evidencia C1R2)</t>
  </si>
  <si>
    <t>Desde la Subdirección de Contratación como responsable de la supervisión de los contratos de la misma, mensualmente se realiza revisión de los informes de actividades de los contratos de prestación de servicios profesionales y de apoyo a la gestión.
Se adjunta una muestra de informes de actividades revisados y firmados por el Subdirector de Contratación como supervisor de los respectivos contratos. (Evidencia C1R3)</t>
  </si>
  <si>
    <t>Se están adelantando los borradores de los contenidos de las piezas de comunicación a publicaras. Se adjuntan textos. (Evidencia R3).</t>
  </si>
  <si>
    <t>Una vez que se realiza la revisión y aprobación del informe de actividades, mensualmente el subdirector de contratación remite por correo electrónico el informe al contratista, en el que se solicita la publicación en SECOP.
Se adjuntan correos de solicitud de publicación en SECOP (Evidencia C2R3)</t>
  </si>
  <si>
    <t>En el primer cuatrimestre de 2023, se radicaron para revisión 69 actas de liquidación, de los cuales a 20 se realizaron algunos ajustes.
Se adjunta matriz de seguimiento actas de liquidación, con la revisión efectuada. (Evidencia C1R4)</t>
  </si>
  <si>
    <t>El procedimiento se encuentra en revisión por parte de la Subdirección de Contratación. Se adjunta el borrador del documento. (Evidencia R4).</t>
  </si>
  <si>
    <t>Para el primer cuatrimestre de 2023, no se tienen programadas, socializaciones a los supervisores debido a la alta carga de contratos de prestación de servicios que se tienen programados en este periodo</t>
  </si>
  <si>
    <t>Una vez que se realiza la revisión y aprobación del informe de actividades, mensualmente el subdirector de contratación remite por correo electrónico el informe al contratista, en el que se solicita la publicación en SECOP. A la fecha, desde la Subdirección de Contratación, no ha sido necesario oficiar al Ordenador del gasto por el incumplimiento de las obligaciones contractuales, de los contratos supervisados por  la Subdirección de Contratación.
Se adjuntan correos electrónicos, en los cuales se remite el informe de actividades firmado y su solicitud de publicación en SECOP. (Evidencia C2R3)</t>
  </si>
  <si>
    <t>Base de datos de gestión de PQRS
Base de datos de alertas enviadas 
Aplicativo de registro de información- Supercades
Base de datos de llamadas telefónica ( Área de Atención al Cliente, Quejas y Reclamos)
Base de datos del correo electrónico de atención al ciudadano</t>
  </si>
  <si>
    <t>A corte del 30 de Abril de 2023 no se han presentado documentos con deterioro, por lo cual no se ha materializado el riesgo,  en este sentido se continua con el incremento en los procesos de desinfección en las áreas de archivo de la entidad</t>
  </si>
  <si>
    <t xml:space="preserve">No se materializó el riesgo para el periodo reportado </t>
  </si>
  <si>
    <t xml:space="preserve">
Cada una de las solicitudes radicadas por los clubes deportivos cuenta con un estudio técnico realizado por el administrador deportivo, se adjuntan formatos de verificación de requisitos diligenciados. 
Para el periodo reportado no se realizaron devoluciones referente a estudios técnicos realizados por los administradores deportivos en los que se hubiesen encontrado errores en la revisión de la documentación. n/a evidencia ya que no se presentaron devoluciones. 
En el evento de que se deban realizar modificaciones a los actos administrativos proyectados por los abogados se realiza la devolución correspondiente por parte de la profesional  encargado de la revisión en la OAJ por medio de correo electrónico. Se adjuntan correo con devoluciones realizadas. 
En el evento de que se deban realizar modificaciones a los actos administrativos proyectados por los abogados se realiza la devolución correspondiente por parte del profesional  encargado de la revisión de Secretaria General ( quien es el delgado por Dirección general para la revisión de estos actos administrativos)  por medio de correo electrónico. Se adjuntan correos electrónicos de devolución. 
</t>
  </si>
  <si>
    <t xml:space="preserve">Se realiza la actualización permanente de la matriz de seguimiento de procesos de cobro persuasivo y coactivo
(información clasificada) 
</t>
  </si>
  <si>
    <t xml:space="preserve">No se ha realizado medición ya que el indicador es nuevo </t>
  </si>
  <si>
    <t>No se ha realizado medición  ya que su periodicidad es semestral y el indicador fue creado en el 2023</t>
  </si>
  <si>
    <t>Según lo indicado en la variable de causa inmediata se presenta la evidencia de la asesoría y asistencia técnica bajo los criterios de elegibilidad y viabilidad presentando un cumplimiento del 100% en el primer cuatrimestre del 2023 según actas de reunión otorgadas por el profesional a cargo. Así mismo se presenta la solicitud de la actualización de los criterios de elegibilidad y viabilidad para que sean publicados en la página web del IDRD según memorando Radicado IDRD No. 20231400192143. Para la ejecución que se presenta en el Seguimiento Trimestral del Plan Operativo, se programan dos sensibilizaciones a los Fondos de Desarrollo Local respecto a los criterios establecidos para los meses de junio y noviembre del año en curso, razón por la cual no se presentan avances en el primer cuatrimestre del año.</t>
  </si>
  <si>
    <t>En caso de materialización del riesgo se realizaría mesa de trabajo con el equipo responsable para determinar las causas y proponer nuevos lineamientos de trabajo, con el respectivo análisis de los documentos utilizados en las asesorías y asistencias técnicas realizadas a los Fondos de Desarrollo Local y en caso de ser necesario solicitar acompañamiento a la Oficina Asesora de Planeación y Oficina de Control Interno para la actualización del mapa de riesgos.</t>
  </si>
  <si>
    <t xml:space="preserve">Para el primer cuatrimestre el año el IDRD no ha cargado compromisos con la comunidad desde la plataforma Colibrí, teniendo en cuenta que dichos compromisos se registran dentro de la rendición de cuentas y los respectivos diálogos ciudadanos, una vez se obtenga la información acordada se realizaran las mesas de seguimientos con las subdirecciones correspondientes para la consecución a de los insumos necesarios.  Se deja evidencia de los compromisos cumplidos en la plataforma Colibrí en el año 2022. </t>
  </si>
  <si>
    <t>En caso de materialización del riesgo se realizaría mesa de trabajo con el equipo responsable para determinar las causas y proponer nuevos lineamientos de trabajo, con el respectivo análisis de los compromisos adquiridos en la plataforma Colibrí y en caso de ser necesario solicitar acompañamiento a la Oficina Asesora de Planeación y Oficina de Control Interno para la actualización del mapa de riesgos.</t>
  </si>
  <si>
    <t>EL RIESGO NO SE MATERIALIZÓ</t>
  </si>
  <si>
    <t>Todos los días la jefatura revisa los canales a través de los cuales se reciben los informes y quejas disciplinarias, los somete a reparto, designa número de expediente y los entrega para trámite, impulso y sustanciación al respectivo 
abogado.</t>
  </si>
  <si>
    <t xml:space="preserve">Se actualiza la base de datos cada vez que se presenta una actuación procesal </t>
  </si>
  <si>
    <t xml:space="preserve">Durante el interregno comprendido entre el 1º de enero y el 30 de abril de 2023, la Oficina de Control Disciplinario Interno, preservó la garantía fundamental al debido proceso en materia de notificaciones, comunicándose y publicándose todos los autos a los sujetos procesales e intervinientes de las decisiones en las que ordenó su notificación. </t>
  </si>
  <si>
    <t xml:space="preserve">Como medida de control se realizaron reuniones de comité creativo para conocer, definir y hacer seguimiento a las acciones a desarrollar teniendo en cuenta las actividades propuestas por la Oficina Asesora de Comunicaciones, así como por las áreas /dependencias.
se realizaron reuniones de cronograma de tareas con los diferentes funcionarios y contratistas como parte del proceso de implementación de las estrategias de comunicación.
Se tienen las actas de reunión seguimiento e implementación de las estrategias de divulgación y promoción en los diferentes medios de comunicación.
Diariamente se realiza seguimiento a mesa de ayuda GLPI, y se verifican los tickets solicitados para continuar con la revisión del contenido de la solicitud verificando que la misma este completa y contenga los anexos. 
Las solicitudes que se reciben son asignadas a los técnicos (profesionales) de la mesa de ayuda para dar respuesta de forma oportuna dentro de los tiempos (ANS) establecidos por la Oficina Asesora de Comunicaciones.   
Se realiza seguimiento con las observaciones encontradas en una base de Excel del estado de los casos, informado a los responsables de los tickets que gestionen y den respuesta a las solicitudes pendientes por cerrar.       </t>
  </si>
  <si>
    <t>Se realizó seguimiento mediante los indicadores: 
Cubrimiento de actividades
Porcentaje de solicitudes de servicios de comunicaciones atendidas dentro de los tiempos establecidos
Seguimiento a noticias publicadas acerca del IDRD, sus planes, programas y proyectos</t>
  </si>
  <si>
    <r>
      <t>ENERO Y FEBRERO</t>
    </r>
    <r>
      <rPr>
        <sz val="11"/>
        <rFont val="Arial"/>
        <family val="2"/>
      </rPr>
      <t xml:space="preserve">
Se realiza seguimiento a las actividades programadas y ejecutadas para los meses de enero y febrero de 2023 de las metas programadas para la vigencia, así mismo el cumplimiento del presupuesto programado y ejecutado, este seguimiento es el insumo para la elaboración del informe de enero y febrero respectivamente.
</t>
    </r>
    <r>
      <rPr>
        <b/>
        <sz val="11"/>
        <rFont val="Arial"/>
        <family val="2"/>
      </rPr>
      <t xml:space="preserve">MARZO Y ABRIL 
</t>
    </r>
    <r>
      <rPr>
        <sz val="11"/>
        <rFont val="Arial"/>
        <family val="2"/>
      </rPr>
      <t xml:space="preserve">Se realiza seguimiento a las actividades programadas y ejecutadas para el mes de marzo de 2023 de las metas programadas para la vigencia, así mismo el cumplimiento del presupuesto programado y ejecutado, este seguimiento es el insumo para la elaboración del informe de marzo respectivamente. </t>
    </r>
  </si>
  <si>
    <r>
      <rPr>
        <strike/>
        <sz val="11"/>
        <rFont val="Arial"/>
        <family val="2"/>
      </rPr>
      <t xml:space="preserve">
</t>
    </r>
    <r>
      <rPr>
        <sz val="11"/>
        <rFont val="Arial"/>
        <family val="2"/>
      </rPr>
      <t>Seguimiento mensual  al cumplimiento de lo programado en el PAA y generar alertas tempranas a los gerentes de proyecto.</t>
    </r>
  </si>
  <si>
    <r>
      <t>Comunicación de ajuste de programación de tareas
Acta de reunión</t>
    </r>
    <r>
      <rPr>
        <strike/>
        <sz val="11"/>
        <rFont val="Arial"/>
        <family val="2"/>
      </rPr>
      <t xml:space="preserve"> </t>
    </r>
    <r>
      <rPr>
        <sz val="11"/>
        <rFont val="Arial"/>
        <family val="2"/>
      </rPr>
      <t>CICCI</t>
    </r>
    <r>
      <rPr>
        <strike/>
        <sz val="11"/>
        <rFont val="Arial"/>
        <family val="2"/>
      </rPr>
      <t xml:space="preserve">
</t>
    </r>
    <r>
      <rPr>
        <sz val="11"/>
        <rFont val="Arial"/>
        <family val="2"/>
      </rPr>
      <t>Plan Anual de Auditorías</t>
    </r>
  </si>
  <si>
    <r>
      <t xml:space="preserve">ENERO Y FEBRERO </t>
    </r>
    <r>
      <rPr>
        <sz val="11"/>
        <rFont val="Arial"/>
        <family val="2"/>
      </rPr>
      <t xml:space="preserve">
Por medio de SDQS el cual evidencia la gestión de las respuestas de PQRDS en el Bogotá te escucha y como el cumplimiento ha sido del 100% 
</t>
    </r>
    <r>
      <rPr>
        <b/>
        <sz val="11"/>
        <rFont val="Arial"/>
        <family val="2"/>
      </rPr>
      <t>MARZO Y ABRIL</t>
    </r>
    <r>
      <rPr>
        <sz val="11"/>
        <rFont val="Arial"/>
        <family val="2"/>
      </rPr>
      <t xml:space="preserve">
Por medio de SDQS el cual evidencia la gestión de las respuestas de PQRDS en el Bogotá te escucha y como el cumplimiento ha sido del 100% </t>
    </r>
  </si>
  <si>
    <r>
      <t xml:space="preserve">ENERO Y FEBRERO </t>
    </r>
    <r>
      <rPr>
        <sz val="11"/>
        <rFont val="Arial"/>
        <family val="2"/>
      </rPr>
      <t xml:space="preserve">
Se realiza revisión de las respuestas de PQRDS con el fin de que cumplan con la revisión de los controles de calidad en las respuestas y contengan los Vistos buenos de los profesionales que proyectaron las respuestas.
</t>
    </r>
    <r>
      <rPr>
        <b/>
        <sz val="11"/>
        <rFont val="Arial"/>
        <family val="2"/>
      </rPr>
      <t>MARZO Y ABRIL</t>
    </r>
    <r>
      <rPr>
        <sz val="11"/>
        <rFont val="Arial"/>
        <family val="2"/>
      </rPr>
      <t xml:space="preserve">
Se realiza revisión de las respuestas de PQRDS con el fin de que cumplan con la revisión de los controles de calidad en las respuestas y contengan los Vistos buenos de los profesionales que proyectaron las respuestas.</t>
    </r>
  </si>
  <si>
    <t xml:space="preserve">Verificar y hacer seguimiento a  la ejecución de las actividades de mantenimiento preventivo y correctivo evaluando que se hayan ejecutado de acuerdo a lo programado 
</t>
  </si>
  <si>
    <t xml:space="preserve"> No cumplir con la meta  establecida  para  los planes que conforman  el Plan Estratégico de Talento Humano (PIC, Bienestar e incentivos y SST)  </t>
  </si>
  <si>
    <t>Debido a demora en las actividades precontractuales que se requieren para la ejecución de algunas actividades establecidas en el Plan Estratégico de Talento Humano (PIC, Bienestar e incentivos y SST)</t>
  </si>
  <si>
    <t xml:space="preserve">Posibilidad  de afectación en el cumplimiento oportuno de las metas de los proyectos de inversión y presupuesto de  funcionamiento </t>
  </si>
  <si>
    <t xml:space="preserve">Debido a la falta de definición, claridad y precisión en los requisitos técnicos, económicos y jurídicos del bien, obra o servicio a adquirir, descritos en los documentos precontractuales </t>
  </si>
  <si>
    <t>Debido a la carencia de información y documentación para efectuar la liquidación de contratos</t>
  </si>
  <si>
    <t>En caso de detectar  que una PQRS  no cuente con número radicado en Bogotá Te Escucha o en ORFEO, se procede a generarlo.</t>
  </si>
  <si>
    <t>Debido a falta de  seguimiento a los trámites de solicitudes de aval de escuelas deportivas.</t>
  </si>
  <si>
    <r>
      <t xml:space="preserve">Una vez la jefatura de la </t>
    </r>
    <r>
      <rPr>
        <b/>
        <sz val="11"/>
        <rFont val="Arial"/>
        <family val="2"/>
      </rPr>
      <t>OCDI</t>
    </r>
    <r>
      <rPr>
        <sz val="11"/>
        <rFont val="Arial"/>
        <family val="2"/>
      </rPr>
      <t xml:space="preserve"> asigna el expediente al abogado sustanciador, con el objetivo de proyectar, conforme lo previsto por los artículos 208; 211 al 215 y 209 de la Ley 1952 de 2019, modificados por la Ley 2094 de 2021, el respectivo auto de </t>
    </r>
    <r>
      <rPr>
        <b/>
        <sz val="11"/>
        <rFont val="Arial"/>
        <family val="2"/>
      </rPr>
      <t>APERTURA DE INDAGACIÓN PREVIA</t>
    </r>
    <r>
      <rPr>
        <sz val="11"/>
        <rFont val="Arial"/>
        <family val="2"/>
      </rPr>
      <t xml:space="preserve">, auto de </t>
    </r>
    <r>
      <rPr>
        <b/>
        <sz val="11"/>
        <rFont val="Arial"/>
        <family val="2"/>
      </rPr>
      <t>APERTURA DE INVESTIGACIÓN DISCIPLINARIA</t>
    </r>
    <r>
      <rPr>
        <sz val="11"/>
        <rFont val="Arial"/>
        <family val="2"/>
      </rPr>
      <t xml:space="preserve">, de acuerdo con el test de pertinencia, conducencia y utilidad, conforme al contenido del artículo 148 del Código General Disciplinario el decreto de pruebas de oficio y/o el respectivo auto </t>
    </r>
    <r>
      <rPr>
        <b/>
        <sz val="11"/>
        <rFont val="Arial"/>
        <family val="2"/>
      </rPr>
      <t>INHIBITORIO</t>
    </r>
    <r>
      <rPr>
        <sz val="11"/>
        <rFont val="Arial"/>
        <family val="2"/>
      </rPr>
      <t xml:space="preserve">, la secretaría procede a la creación de la queja disciplinaria en la plataforma del Sistema de Información Disciplinaria de la Alcaldía Mayor de Bogotá </t>
    </r>
    <r>
      <rPr>
        <b/>
        <sz val="11"/>
        <rFont val="Arial"/>
        <family val="2"/>
      </rPr>
      <t>SID 4</t>
    </r>
    <r>
      <rPr>
        <sz val="11"/>
        <rFont val="Arial"/>
        <family val="2"/>
      </rPr>
      <t>.</t>
    </r>
  </si>
  <si>
    <r>
      <rPr>
        <b/>
        <sz val="11"/>
        <rFont val="Arial"/>
        <family val="2"/>
      </rPr>
      <t xml:space="preserve">C O N T R O  L   2 :
</t>
    </r>
    <r>
      <rPr>
        <sz val="11"/>
        <rFont val="Arial"/>
        <family val="2"/>
      </rPr>
      <t>Con corte a 31  de enero  de 2023 , 11  metas proyectos de inversión presentaron programación las cuales alcanzaron una ejecución del 100%. Por consiguiente no se ve la necesidad  de realizar mesas de trabajo</t>
    </r>
    <r>
      <rPr>
        <b/>
        <sz val="11"/>
        <rFont val="Arial"/>
        <family val="2"/>
      </rPr>
      <t xml:space="preserve">
</t>
    </r>
    <r>
      <rPr>
        <sz val="11"/>
        <rFont val="Arial"/>
        <family val="2"/>
      </rPr>
      <t xml:space="preserve">
Con corte a 28 de febrero  de 2023 , 15 metas proyectos de inversión presentaron programación las cuales alcanzaron una ejecución del 100%.  Por consiguiente no se ve la necesidad  de realizar mesas de trabajo
Con corte a 30 de marzo de 2023, 23 metas proyectos de inversión presentaron programación las cuales alcanzaron una ejecución del 100%.  Por consiguiente no se ve la necesidad  de realizar mesas de trabajo
El reporte de abril de 2023 esta en proceso de consolidación
 </t>
    </r>
    <r>
      <rPr>
        <b/>
        <sz val="11"/>
        <rFont val="Arial"/>
        <family val="2"/>
      </rPr>
      <t xml:space="preserve">LO S   S O P O R T E S   P A R A    EL CONTROL 2:  
</t>
    </r>
    <r>
      <rPr>
        <sz val="11"/>
        <rFont val="Arial"/>
        <family val="2"/>
      </rPr>
      <t xml:space="preserve">Informe ejecutivo (publicados en la página web ruta: https://www.idrd.gov.co/transparencia-acceso-informacion-publica/planeacion-presupuesto-informes/proyectos-inversion ) 
</t>
    </r>
  </si>
  <si>
    <t>Se ingresa  a la mesa de ayuda GLPI,  y se registra el número del ticket asignado para continuar con la revisión del contenido de la solicitud verificando que la misma este completa y contenga los  anexos , así mismo, que la solicitud llegue dentro de los tiempos (ANS) establecidos por la Oficina Asesora de Comunicaciones.</t>
  </si>
  <si>
    <t>En caso de identificar información incompleta se contacta al solicitante y se le comunica que tiene información incompleta para que la allegue en un tiempo máximo de un día.
Si la información no llega se cierra el ticket por falta de requisitos para atenderla</t>
  </si>
  <si>
    <t>Reporte de seguimiento a solicitudes (Excel).</t>
  </si>
  <si>
    <t xml:space="preserve">Debido a la revisión incompleta de los componentes  establecidos para la viabilidad técnica de la inversión  
</t>
  </si>
  <si>
    <t xml:space="preserve">Se revisa el objeto contractual,  modalidad de contratación, plazo, valor a contratar,  clasificación del gasto y  metas
</t>
  </si>
  <si>
    <r>
      <rPr>
        <b/>
        <sz val="11"/>
        <rFont val="Arial"/>
        <family val="2"/>
      </rPr>
      <t xml:space="preserve">C O N T R O L   1: </t>
    </r>
    <r>
      <rPr>
        <sz val="11"/>
        <rFont val="Arial"/>
        <family val="2"/>
      </rPr>
      <t xml:space="preserve"> Durante el periodo reportado  se revisaron las formulaciones / reformulaciones  de los ocho proyectos de inversión verificando su coherencia con las metas anuales, el presupuesto programado con respecto a lo establecido en el POAI  y  en el PAA emitiendo los respectivos memorandos de viabilidad.
Por consiguiente no se tuvieron observaciones o desviaciones a las mismas.
</t>
    </r>
    <r>
      <rPr>
        <b/>
        <sz val="11"/>
        <rFont val="Arial"/>
        <family val="2"/>
      </rPr>
      <t xml:space="preserve">LO S   S O P O R T E S   P A R A    EL CONTROL 1 : </t>
    </r>
    <r>
      <rPr>
        <sz val="11"/>
        <rFont val="Arial"/>
        <family val="2"/>
      </rPr>
      <t xml:space="preserve">Memorandos de viabilidad  
</t>
    </r>
  </si>
  <si>
    <t xml:space="preserve">P L A N  D E   A C C I Ó N : Durante el periodo a reportar  se validó que la información de los compromisos presupuestales reportados por el Área Financiera de las Subdirecciones a Planeación  se encontrarán de acuerdo a lo registrado  en el PAA  2023, (resultado: Existe coherencia en la información). Así mismo,  esta información presupuestal registrada en el PAA 2023 fue corroborada con la ejecución de las metas reportadas por las Subdirecciones  en los formatos de seguimiento  mensual de metas y actividades de los proyectos de inversión encontrándose coherencia en la información reportada.  
E L    S O P O R T E   D E L    P L A N   D E   A C C I Ó N   E S: soportes de las verificaciones realizadas : 
C O N C L U S I Ó N:  EL RIESGO NO SE MATERIALIZÓ </t>
  </si>
  <si>
    <t xml:space="preserve">Debido a la  inadecuada planeación y seguimiento del cumplimiento de las actividades que conforman las metas 
</t>
  </si>
  <si>
    <t xml:space="preserve">     El riesgo afecta la imagen de  la entidad con efecto publicitario sostenido a nivel de sector administrativo, nivel departamental o municipal</t>
  </si>
  <si>
    <t xml:space="preserve">Verificar que la información de los compromisos presupuestales registrados   en el PAA estén acordes con la información reportada  por las subdirecciones en los formatos de seguimiento </t>
  </si>
  <si>
    <r>
      <t xml:space="preserve">AUTOCONTROL - Materialización del Riesgo 
</t>
    </r>
    <r>
      <rPr>
        <sz val="11"/>
        <rFont val="Arial"/>
        <family val="2"/>
      </rPr>
      <t>En caso de materialización del riesgo, indicar las acciones realizadas de acuerdo con lo establecido en la Política de Gestión del Riesgo del IDRD.</t>
    </r>
  </si>
  <si>
    <t xml:space="preserve">En caso de identificar  incumplimiento el supervisor hace los  llamados de atención a la interventoría y este a su vez al contratista, con el fin de determinar los ajustes al cronograma de obra 
</t>
  </si>
  <si>
    <t>Se verificó el cumplimiento de ejecución de obras de mantenimientos en sitio, validando los compromisos  adquiridos en los comités de obra</t>
  </si>
  <si>
    <t>Se verifica la programación de la estabilidad de obra  con respecto a las visitas realizadas</t>
  </si>
  <si>
    <t xml:space="preserve">Informes de seguimiento mensual
Informe trimestral Soplan </t>
  </si>
  <si>
    <t>Se realiza seguimiento mensual a las metas de los proyectos de inversión asociados al proceso donde se valida la ejecución de las mismas frente a lo que se tenia programado, para ello se realiza el análisis frente a las metas.</t>
  </si>
  <si>
    <t>Correos electrónicos</t>
  </si>
  <si>
    <t>Se verifica de manera constante las PQRDS que están por vencerse en las áreas y en el proceso, sobre las cuales se generan  las alertas correspondientes.</t>
  </si>
  <si>
    <t>Se incumplió el indicador reportado por el área servicio al ciudadano es por ello que se formuló una acción correctiva #202113
Donde se formularon dos (2) acciones.</t>
  </si>
  <si>
    <t>Por  ejecución de actividades deportivas, recreativas y de actividad física sin el conocimiento previo sobre los lineamientos técnicos existentes  en el proceso para su ejecución.</t>
  </si>
  <si>
    <t>Debido al desconocimiento de los lineamientos técnicos y/o pedagógicos</t>
  </si>
  <si>
    <t>Si se realizan actividades deportivas, recreativas y de actividad física en territorio sin la previa socialización de los lineamientos técnicos y/o pedagógicos por parte del equipo, se identifica dónde sucedió y se socializa la información.</t>
  </si>
  <si>
    <t>Seguimiento: Se realizó socialización de los lineamientos técnicos y/o pedagógicos para la ejecución de actividades en territorio a las personas de los equipos, a través de estrategias como correo electrónico, jornadas de fortalecimiento, mesas de trabajo, entre otras. (semestral)
Evidencias: Listados de asistencia, actas de reunión, correos electrónicos</t>
  </si>
  <si>
    <t>Seguimiento: Durante el periodo se revisó la documentación técnica del proceso y se actualizaron varios.
Evidencias: Solicitudes actualización de documentos STRD en ISOLUCION</t>
  </si>
  <si>
    <t>Abril: 51/51
El indicador es de medición semestral, no obstante, para fines del presente reporte se realiza medición con corte a abril.
La meta se cumplió para el periodo de reporte</t>
  </si>
  <si>
    <t xml:space="preserve">Seguimiento: Se realizó un (1) seguimiento previo al cierre del mes por cada proyecto con el avance de metas y se generaron las alertas respectivas al interior de los equipos.
Evidencias: Correos electrónicos enviados </t>
  </si>
  <si>
    <t>Seguimiento: El 20/04/2023 se realizó socialización sobre PQRDS al personal de la STRD.
Evidencias: Memo de convocatoria, listados asistencia y grabación de jornada (https://drive.google.com/file/d/1N1Ld3jboswuIyxTZrJiIPc42MrL0reU1/view?usp=sharing)</t>
  </si>
  <si>
    <t xml:space="preserve">Revisar  que los estudios y diseños  cumplan con los requerimientos técnicos de la obra a ejecutar </t>
  </si>
  <si>
    <t>A través de mesas de trabajo de seguimiento con los profesionales de apoyo a la supervisión se revisa que los componentes del estudios y diseños cumplan con las normas definidas para tal fin</t>
  </si>
  <si>
    <t xml:space="preserve">Actas de reunión 
y/o comités de seguimiento
Requerimiento a los interventorías (cuando aplique) </t>
  </si>
  <si>
    <r>
      <t>ENERO Y FEBRERO</t>
    </r>
    <r>
      <rPr>
        <sz val="11"/>
        <rFont val="Arial"/>
        <family val="2"/>
      </rPr>
      <t xml:space="preserve">
Durante el periodo de enero a febrero de 2023, se realizaron mesas de trabajo de seguimiento con los profesionales de apoyo a la supervisión, en las mismas se revisa que los componentes de estudios y diseños cumplan con las normas y lineamientos definidas para tal fin. Para este periodo se realizaron mesa de trabajo de seguimiento de los contratos No 2170-2022 Parque Hacienda los Molinos Contrato No 3321 -2022 CED COMPLEJO DE ENTRENAMIENTO DEPORTIVO y Contrato No 3422-2022 CENTRO DE ALTO RENDIMIENTO CAR. En consecuencia no se detectaron inconsistencias que generara requerir al interventor para que realice las correcciones del caso. 
</t>
    </r>
    <r>
      <rPr>
        <b/>
        <sz val="11"/>
        <rFont val="Arial"/>
        <family val="2"/>
      </rPr>
      <t>MARZO Y ABRIL</t>
    </r>
    <r>
      <rPr>
        <sz val="11"/>
        <rFont val="Arial"/>
        <family val="2"/>
      </rPr>
      <t xml:space="preserve">
Durante el periodo de marzo y abril de 2023, se realizaron mesas de trabajo de seguimiento con los profesionales de apoyo a la supervisión, en las mismas se revisa que los componentes de estudios y diseños cumplan con las normas y lineamientos definidas para tal fin. Para este periodo se realizaron mesa de trabajo de seguimiento de los contratos:
*Buena Vista Fase II
*Candelaria
*Chico
* Rincón de los Ángeles
* Centro de entrenamiento deportivo (CED)
*Centro de Alto rendimiento (CAR)
En consecuencia no se detectaron inconsistencias que generara requerir al interventor para que realice las correcciones del caso. </t>
    </r>
  </si>
  <si>
    <t>Durante el primer cuatrimestre la Subdirección Técnica de Construcciones se encuentra por debajo de meta, lo que indica que se esta cumpliendo.</t>
  </si>
  <si>
    <t xml:space="preserve">A través de mesas de trabajo de seguimiento con los profesionales de apoyo a la supervisión, identificando las  desviaciones reales y potenciales en las obras en ejecución
</t>
  </si>
  <si>
    <t>Solicitar a la Subdirección de Contratación, el inicio de la declaratoria del siniestro para hacer efectiva la póliza del contrato.</t>
  </si>
  <si>
    <r>
      <t>ENERO Y FEBRERO</t>
    </r>
    <r>
      <rPr>
        <sz val="11"/>
        <rFont val="Arial"/>
        <family val="2"/>
      </rPr>
      <t xml:space="preserve">
En el mes de enero y febrero mediante visitas de seguimiento y reconocimiento, se llevan a cabo inspecciones visuales, georreferenciación y registro fotográfico del estado de las obras que están actualmente en ejecución, corroborando los avances con base a la documentación entregada, definiendo bajo criterio técnico el estado de dichas obras.
</t>
    </r>
    <r>
      <rPr>
        <b/>
        <sz val="11"/>
        <rFont val="Arial"/>
        <family val="2"/>
      </rPr>
      <t>MARZO Y ABRIL</t>
    </r>
    <r>
      <rPr>
        <sz val="11"/>
        <rFont val="Arial"/>
        <family val="2"/>
      </rPr>
      <t xml:space="preserve">
Se realizan 26 actas de seguimiento periódicas sobre contratos de obra pública y zonas de cesión. Se realizan cuatro actas de verificación de fallas sobre compromisos de reparación adquiridos por urbanizadores y contratistas.</t>
    </r>
  </si>
  <si>
    <t>Para el caso del ultimo reporte realizado en el aplicativo ISOLUCIÖN a corte 31 de diciembre de 2022, se había programado 271 visitas de las cuales se realizaron en su totalidad alcanzando 100% de cumplimiento.</t>
  </si>
  <si>
    <t xml:space="preserve"> Debido al cambio inesperado de condiciones técnicas, administrativas, jurídicas y financieras que pueden presentarse en la ejecución de los proyectos.</t>
  </si>
  <si>
    <t>El seguimiento al proyecto de inversión que en este caso corresponde al 7856 es medido por la Oficina Asesora de Planeación por ende no existe indicador a cargo de la Subdirección Técnica de Construcciones.</t>
  </si>
  <si>
    <t xml:space="preserve">Revisando en Orfeo la fecha en la cual se debe dar respuesta a la PQRS , el  responsable asignado y que exista un avance a respuesta  (radicado de respuesta) . </t>
  </si>
  <si>
    <t xml:space="preserve">Si revisado el Orfeo no se evidencia un avance de respuesta  se envía por correo electrónico la  alerta al responsable asignado y se realiza seguimiento a la misma  </t>
  </si>
  <si>
    <t xml:space="preserve">
 Realizar requerimiento  por medio de Orfeo desde la STC a los responsables de la respuesta con el fin de brindar explicaciones al incumplimiento en los términos de ley </t>
  </si>
  <si>
    <t>Número de casos en que se han generado desviación en el rubro presupuestal autorizado en el PAA
Fórmula: Número de casos en que se han generado desviación en el rubro presupuestal autorizado en el PAA</t>
  </si>
  <si>
    <t>Ver acción No.  201841 en Solución, la cual presenta seguimiento al trimestre enero-marzo 2023</t>
  </si>
  <si>
    <t xml:space="preserve">Ver indicador Número de casos en que se han generado desviación en el rubro presupuestal autorizado en el PAA en Solución. </t>
  </si>
  <si>
    <t xml:space="preserve">Correo electrónico , bitácora de pagos, comunicaciones oficiales según el caso 
Conciliaciones contables entre áreas, informes de gestión, comunicaciones oficiales
Lista de chequeo para verificar la entrega oportuna de la información
</t>
  </si>
  <si>
    <t xml:space="preserve">Frente a los pagos se realiza la verificación documental, con las conciliaciones y cruces de información con las áreas generadoras de los hechos económicos permiten incorporar información verás en los estados financieros. Se atiende a los flujos de información del Plan de Sostenibilidad Contable. 
Se anexan bitácoras de devoluciones de pagos de enero, febrero, marzo y abril. Las conciliaciones con las diferentes áreas se encuentran en la carpeta compartida del área de Contabilidad, en caso de requerirse consulta por favor acercarse al Área de Contabilidad. Se anexa pantallazo y algunas de estas conciliaciones. Se anexa listas de chequeo de entrega de la información de enero, febrero y marzo 2023.  
 </t>
  </si>
  <si>
    <t>Ver acción No.  201842 en Solución, la cual presenta seguimiento al trimestre enero-marzo 2023.</t>
  </si>
  <si>
    <t xml:space="preserve">Ver indicador Porcentaje de informes financieros presentados a los entes de vigilancia y control dentro de los términos legales vigentes en Solución. </t>
  </si>
  <si>
    <t xml:space="preserve">Mensualmente se realiza el arqueo de la caja general del IDRD, verificando los documentos como son los cheques, depósitos judiciales, acuerdos de pago, escrituras, pagares de créditos de vivienda, los token sellos y demás implementos que se encuentran en custodia de la Tesorería 
Se adjunta actas de arqueo de: enero, febrero, marzo y abril de 2023. </t>
  </si>
  <si>
    <t xml:space="preserve">Ver indicador Acuerdos de pago y pagarés en custodia en Solución. </t>
  </si>
  <si>
    <t xml:space="preserve">En caso de detectar diferencias se efectúan los ajustes respectivos  en los libros de bancos </t>
  </si>
  <si>
    <t xml:space="preserve">Reporte de diferencias en bancos y libros generado por el Área de Tesorería </t>
  </si>
  <si>
    <t xml:space="preserve">Ver indicador Porcentaje de partidas conciliatorias identificadas dentro del tiempo establecido en Solución. </t>
  </si>
  <si>
    <t>Informar al Área de Tesorería que no se han contabilizado las partidas conciliatorias en el mes siguiente para que gestione lo correspondiente o se realicen los ajustes pertinentes en los libros de contabilidad.</t>
  </si>
  <si>
    <t>Se realiza mediante el seguimiento permanente al cronograma definido que contiene  los plazos para rendir la información financiera a los entes de control y vigilancia: (1) Cuenta mensual de Contraloría; (2) Estados Financieros a la Contaduría General de la Nación y la Secretaría de Hacienda Distrital; (3) Cuenta anual de Contraloría y  (4) Categoría presupuestal a la Contraloría General de la República;  buscando en lo posible entregar la información antes del plazo establecido.</t>
  </si>
  <si>
    <t>Ver acción No.  201843 en Solución, la cual presenta seguimiento a abril 2023.</t>
  </si>
  <si>
    <t>Verificar que se incluyan todos los actos administrativos de modificación presupuestal en la cuenta mensual de la Contraloría de Bogotá</t>
  </si>
  <si>
    <t>Se genera el informe de modificaciones presupuestales del sistema Seven y se compara con lo registrado en el documento electrónico CBN-1093 "Informe de modificaciones al presupuesto de ingresos, gastos e inversiones</t>
  </si>
  <si>
    <t xml:space="preserve">Ver indicador Número de observaciones detectadas por entes de control en la rendición de la cuenta a la Contraloría de Bogotá en Solución. </t>
  </si>
  <si>
    <t xml:space="preserve">
Posibilidad de afectación temporal del inventario  y las  actividades y  operaciones de las diferentes dependencias  de la entidad. </t>
  </si>
  <si>
    <t>Por Pérdida de los bienes devolutivos que estén en servicio en la dependencia de la sede administrativa,  parques y/o escenarios.</t>
  </si>
  <si>
    <t>Subdirector(a) Administrativo(a) y Financiero(a)
Responsable Área Almacén General</t>
  </si>
  <si>
    <t xml:space="preserve">Verificar a través de Inventarios , reintegros, traslados , etc.   los bienes devolutivos que se encuentran en servicio </t>
  </si>
  <si>
    <t>El área de almacén general al momento de recibir una solicitud de un bien devolutivo,  procede a  verificar la existencia para realizar entrega de los bienes devolutivos al servidor solicitante y hacer firmar el comprobante como constancia de la entrega de los bienes, a partir de ese momento es responsabilidad de quién recibe los bienes devolutivos por el buen uso, manejo y custodia y esta información es registrada en el aplicativo SEVEN  quedando cargado el bien automáticamente en el inventario individual.</t>
  </si>
  <si>
    <t xml:space="preserve">No se materializo el riesgo, si llegase a presentarse , se realizará el plan indicado en esta matriz. </t>
  </si>
  <si>
    <t xml:space="preserve">Verificar la existencia de bienes devolutivos y de consumo   cada vez que se presente una novedad en los inventarios , registrando la información en el sistema administrativo y financiero así como en las tarjetas murales </t>
  </si>
  <si>
    <t>Se realiza consulta en el aplicativo  sistema administrativo y financiero de las cantidades de los bienes devolutivos,  registrando la información en el sistema administrativo y financiero así como en las tarjetas murales.</t>
  </si>
  <si>
    <t>En caso de que existan faltantes y sobrantes será reportado al área de Contabilidad cuenta Almacén General, para su respectiva compensación. Así mismo se avisa al área de  Apoyo Corporativo  responsable de los seguros para el respectivo trámite, con copia al área de Control Interno Disciplinario con el fin de que inicien indagación del caso.</t>
  </si>
  <si>
    <t xml:space="preserve">En caso de encontrar diferencias entre las cantidades registradas en las tarjetas murales contra lo físico, se procede a revisar la información consignada en la "Salida de almacén" a fin de conciliar la información.  </t>
  </si>
  <si>
    <t xml:space="preserve">Una vez se reciba del tenedor  del bien la respectiva denuncia , el almacén general  notifica por medio  de comunicación oficial  la novedad presentada a las dependencias mencionadas para los fines pertinentes </t>
  </si>
  <si>
    <t xml:space="preserve">Si el tenedor no allega la denuncia, almacén general debe informar a  control interno disciplinario  para que se tomen las medidas a que haya lugar el funcionario / contratista responsable del bien </t>
  </si>
  <si>
    <t xml:space="preserve">comunicación oficial  </t>
  </si>
  <si>
    <t xml:space="preserve">Se realiza una verificación en sitio validando el mantenimiento realizado, posteriormente se firma el recibo a satisfacción y se  Revisa  que en los informes entregados por el contratista de mantenimiento se adjunten los soportes de  recibo a satisfacción   debidamente firmados por el usuario  o responsable del equipo y/o área donde se ejecutó el  mantenimiento 
Para las actividades de mantenimiento correctivo,  se registra en  el aplicativo mesa de ayuda OTRS la atención del requerimiento  y esta es informada al usuario solicitante  </t>
  </si>
  <si>
    <t xml:space="preserve">En caso de detectar que una actividad de mantenimiento preventivo  no avanza según lo programado, requerir  al contratista   el cumplimiento de la actividad  
En el caso de actividades de mantenimiento correctivo, se informa al usuario que la actividad requiere de tiempo hasta contar con la disponibilidad de los elementos requeridos  para la actividad </t>
  </si>
  <si>
    <t xml:space="preserve">Comparar la autorización previa de horas extras contra la relación de pago de horas extras.
Revisar los  periodos de vacaciones cumplidas de acuerdo a la programación de vacaciones </t>
  </si>
  <si>
    <t>Se revisa la información registrada en el formato de autorización con la contenida en el formato relación de horas extras comparando  uno a uno por cada funcionario, se cruza esta información de tal manera que lo autorizado corresponda a lo que se va a pagar y se elabora un archivo plano para subir al sistema de liquidación de nómina.
Con la programación del plan anual de vacaciones, remitida al área de nómina se revisa que: esta  se encuentre autorizada por los jefes respectivos,  que su periodo corresponda al causado, que el día de inicio de vacaciones sea un  día hábil y se procede a realizar la liquidación de vacaciones en el sistema de liquidación de nómina.</t>
  </si>
  <si>
    <t xml:space="preserve">Documento de Excel donde queda corroborado el cruce de autorización de horas extras contra la relación de horas extras 
Correo electrónico y carpeta compartida  de red (consolidado vacaciones) </t>
  </si>
  <si>
    <t>Revisión devengos Nómina
Formula: Número de funcionarios revisados en prenómina en el periodo/Numero de funcionarios activos en el periodo</t>
  </si>
  <si>
    <t>Para el periodo a evaluar se realizaron los controles planteados así:
1.Se realizó la revisión de las novedades recibidas en cada periodo
2. Se aplicaron en el sistema de liquidación de nómina,
3. Se revisó el resultado de cada una de las novedades y posteriormente se revisó la prenomina, realizando los ajustes requeridos para generar la nómina definitiva para su respectivo pago en cada mes.
Las evidencias de los controles se encuentran organizadas así:
CONTROL 1
1-Vacaciones
2-Revision vacaciones
3-Control de  Trabajo suplementario 
CONTROL 2
1-Lista chequeo descuentos
2-Reporte de novedades
3-Revision factores salariales
CONTROL 3
1-Comparacion AB 50%  Vs trabajo suplementario
2- Revisión prenomina
3- Revisión Descuentos
4- Prenomina</t>
  </si>
  <si>
    <t>Nombre Indicador: Revisión de devengos nómina
Frecuencia medición: Mensual
Ultima medición: 02 de mayo de 2023
se cumplió la meta al 99%</t>
  </si>
  <si>
    <t>En caso de detectar inconsistencias en las novedades presentadas a favor o en contra del funcionario, se realiza la devolución al tercero correspondiente por correo electrónico o radicado físico solicitando verificación del cobro realizado, una vez recibida la respuesta por parte del tercero se procede a informar al funcionario para determinar el descuento a realizar y previa autorización del mismo se aplica el descuento cuando es un mayor valor al pactado inicialmente.</t>
  </si>
  <si>
    <t>Prenómina y lista chequeo diligenciada para concluir sobre el resultado del control tanto a nivel de las novedades internas con las dependencias como con las entidades externas, así como la revisión de los actos administrativos. En los casos de las desviaciones quedan registradas en los correos o comunicaciones a las diferentes entidades.</t>
  </si>
  <si>
    <t>Revisión prenómina (Excel con los cálculos matemáticos).
Revisión factores salariales
Archivo cuadro de novedades</t>
  </si>
  <si>
    <t xml:space="preserve">Ajustar los documentos soporte de la contratación  que presentan  inconsistencias  de acuerdo a lo reportado en el seguimiento  realizado con los profesionales encargados del trámite precontractual y de ser necesario  ajustar el plan anual de adquisiciones en los ítems requeridos </t>
  </si>
  <si>
    <t xml:space="preserve">Durante el periodo a evaluar, se llevaron a cabo los controles registrados, entre los cuales se realizó el seguimiento al estado de avance y aprobación de los documentos soporte de la contratación, así como también se ajustaron las fechas de los cronogramas de los planes incluidos en el Plan Estratégico de TH (PIC; SST y Bienestar).
</t>
  </si>
  <si>
    <t xml:space="preserve">Profesional y técnico del área de talento humano </t>
  </si>
  <si>
    <t>Nombre Indicador: Porcentaje de Funcionarios desvinculados que entregan informe con los requisitos establecidos
Frecuencia medición: Semestral
Última medición: 02 de enero de 2023
Cumplimiento de la meta: 92,86%</t>
  </si>
  <si>
    <t>Número de mesas técnicas en las que participó la Subdirección de Contratación / Número de mesas técnicas  programadas *100%</t>
  </si>
  <si>
    <t>En el primer cuatrimestre 2023, se participó en 23 mesas técnicas de procesos de selección realizadas por las diferentes Subdirecciones, presentando observaciones para el adecuado tramite de los procesos contractuales. Se adjunta matriz de seguimiento procesos.
Matriz de seguimiento de los procesos de selección, la cual en la columna de observaciones se describen los avances y detalles de cada proceso, incluidas las observaciones de cada abogado que revisa el proceso. (Evidencia C1R1)</t>
  </si>
  <si>
    <t>En el primer cuatrimestre 2023, se participó en 23 mesas técnicas de procesos de selección realizadas por las diferentes Subdirecciones, presentando observaciones para el adecuado tramite de los procesos contractuales. Se adjunta matriz de seguimiento procesos. (Evidencias R1).</t>
  </si>
  <si>
    <t>Para el periodo de reporte, no se realizo seguimiento al indicador del plan de acción de este riego, en razón a que su medición esta programada de manera semestral</t>
  </si>
  <si>
    <t>En el periodo comprendido entre enero y abril de 2023, se han presentado en los comités financieros, alertas tempranas sobre el avance de los procesos de selección pública. Se adjunta presentación de los comités (Evidencia R2).</t>
  </si>
  <si>
    <t>El supervisor remite comunicación oficial  al contratista solicitándole la actualización de la información del contrato en SECOP</t>
  </si>
  <si>
    <t xml:space="preserve">Comunicación oficial ( Orfeo o correo electrónico) </t>
  </si>
  <si>
    <t>Comunicación oficial ( Orfeo o correo electrónico)  de devolución con las respectivas observaciones.</t>
  </si>
  <si>
    <t>Realizar la revisión del procedimiento de liquidación de contratos</t>
  </si>
  <si>
    <t xml:space="preserve">Comunicación oficial ( Orfeo o correo electrónico)  </t>
  </si>
  <si>
    <t xml:space="preserve">Se verifica que la información entregada por el contratista  este acorde al periodo de ejecución reportado y  que  los soportes  correspondientes a las obligaciones contractuales  sean legibles  </t>
  </si>
  <si>
    <t>En desarrollo de los procesos técnicos archivísticos se hace la revisión e identificación de documentación deteriorada , se aísla y se aplican dichos procesos de acuerdo con los protocolos establecidos</t>
  </si>
  <si>
    <t xml:space="preserve">El documento que se encuentre deteriorado o contaminado se aísla  y entra en un proceso de cuarentena para posteriormente ser intervenido </t>
  </si>
  <si>
    <t xml:space="preserve">mínimo 500 veces al año y máximo 5000 veces por año </t>
  </si>
  <si>
    <t>En el periodo reportado se ha realizado la debida confrontación del formato de préstamos de documentos versus el formato de devoluciones de prestamos de acuerdo al contenido de los documentos y/o expedientes. Encontrado todos los expedientes/documentos devueltos y en las mismas características  reportadas en el préstamo.</t>
  </si>
  <si>
    <t>Verificar que se realice la respectiva denuncia ante la entidad competente y con este documento  proceder a la reconstrucción de los documentos y/o  expedientes</t>
  </si>
  <si>
    <t xml:space="preserve">Se revisa que el área que perdió el documento y/o expediente presente al área de archivo la denuncia, para así proceder en conjunto con la oficina productora del documento a la reconstrucción del mismo de acuerdo con lo establecido en la normatividad vigente. </t>
  </si>
  <si>
    <t xml:space="preserve">Comunicación oficial al jefe del  área que perdió el expediente cuando así aplique </t>
  </si>
  <si>
    <t>Revisar la base de datos de gestión de PQRS y la plataforma Bogotá Te Escucha, se  detectan los requerimientos próximos a vencerse, y remitir  una alerta al área o dependencia responsable.
Así  mismo, ORFEO genera una semaforización  de acuerdo con los tiempos de niveles de alerta definidos en el sistema.</t>
  </si>
  <si>
    <t>Revisar la base de datos de gestión de PQRS y la plataforma Bogotá Te Escucha, se  detectan los requerimientos vencidos sin respuesta y  remitir  una alerta al área o dependencia responsable.
Así  mismo, ORFEO genera una semaforización  de acuerdo con los tiempos de niveles de alerta definidos en el sistema.</t>
  </si>
  <si>
    <t>Se  llevó a cabo dentro de los tiempos establecidos el comité interno de defensa jurídica con el equipo de colaboradores de la oficina asesora jurídica. Se anexa carpeta con evidencias 
Se diligencia y actualiza continuamente la matriz de seguimiento de procesos judiciales, se adjunta Excel con seguimiento 
Comité interno de defensa judicial trimestral: Se realiza comité de defensa jurídica el día 28 de marzo de 2023 , se adjunta carpeta con las evidencias de la reunión ( correo, listado de asistencia y dispositivas temas expuestos.)
Durante la vigencia 2023 se ejecutaron los controles los cuales han sido efectivos ya que ayudan al seguimiento y control de los procesos.</t>
  </si>
  <si>
    <t>Se  llevó a cabo dentro de los tiempos establecidos la reunión con el equipo de abogados teniendo en cuenta que se abordaron los temas concernientes a procedimientos, lineamientos de defensa, radicación de documentos en ejercicio de la defensa judicial.
Se adjunta carpeta con las evidencias de la reunión (correo, listado de asistencia y dispositivas temas expuestos.)</t>
  </si>
  <si>
    <t>Se realiza la actualización, revisión y seguimiento de la matriz control de otorgamiento, la cual sirve de guía para poder remitir alertas y compromisos a los encargos de los trámites. 
Matriz   control de otorgamiento
Correos electrónicos de alertas a los profesionales encargados de los trámites de reconocimiento deportivo a clubes los días: 
 23 de febrero y 27 de abril de 2023.
Durante la vigencia 2023 se han ejecutado  los controles los cuales han sido efectivos ya que ayudan al seguimiento y control de los procesos.</t>
  </si>
  <si>
    <t>Se realiza seguimiento bimensual con el equipo a cargo del tramite de reconocimientos deportivos 
Actas de las reuniones de los  días: 23 de febrero  y 27 de abril de 2023.</t>
  </si>
  <si>
    <t xml:space="preserve">Se realiza la actualización, revisión y seguimiento de la matriz de solicitudes de aval  deportivo, la cual sirve de guía para poder remitir alertas y compromisos a los encargos de los trámites. 
Matriz de aval deportivo </t>
  </si>
  <si>
    <t>Se realiza seguimiento bimensual con el equipo a cargo del trámite de reconocimientos deportivos 
Actas de las reuniones de los  días: 23 de febrero  y 27 de abril de 2023.</t>
  </si>
  <si>
    <t>Se realizan mesas de trabajo  trimestrales con las dependencias y/o áreas pertinentes para reportar los avances y/o adelantar las acciones que correspondan frente a los procesos de cobro persuasivo y/o coactivo a cargo de la Oficina Asesora Judicial relacionados con obligaciones a favor del IDRD.
Acta de reunión realizada el  31 de marzo de 2023 donde asistieron las áreas para hacer seguimiento al proceso de cobro coactivo</t>
  </si>
  <si>
    <t xml:space="preserve">Actividad en términos ya que el informe se realiza semestralmente </t>
  </si>
  <si>
    <t>Número de informes (normativos o de auditoria) publicados en el periodo a través de la pagina web del IDRD / Número de informes (normativos o de auditoria) a publicar en el periodo según el Plan Anual de Auditoria aprobado.
Periodicidad: Semestral</t>
  </si>
  <si>
    <t xml:space="preserve">Debido a que el(los) profesional(es) asignados no cuenten con las competencias (habilidades, capacidades y/o conocimientos), para realizar la evaluación especifica. </t>
  </si>
  <si>
    <t>Plan Anual de Auditoria.
Perfiles de los profesionales asignados
Comunicaciones de solicitud de apoyo técnico
Acta de reunión CICCI (cuando aplique)</t>
  </si>
  <si>
    <t xml:space="preserve">Debido a la ejecución extemporánea del Plan Anual de Auditoria. </t>
  </si>
  <si>
    <t>Se presenta al Comité CICCI el tema específico de incumplimiento del  Plan anual de Auditoria, para la toma de decisiones.</t>
  </si>
  <si>
    <r>
      <t>Consultar</t>
    </r>
    <r>
      <rPr>
        <strike/>
        <sz val="11"/>
        <rFont val="Arial"/>
        <family val="2"/>
      </rPr>
      <t xml:space="preserve"> </t>
    </r>
    <r>
      <rPr>
        <sz val="11"/>
        <rFont val="Arial"/>
        <family val="2"/>
      </rPr>
      <t>las fuentes de información internas o externas relacionadas con los criterios de evaluación verificar la vigencia de la normatividad aplicable.</t>
    </r>
  </si>
  <si>
    <t xml:space="preserve">Realizar verificación de la normatividad aplicable antes de iniciar la elaboración de las auditorías/seguimientos  </t>
  </si>
  <si>
    <t>La revisión de los términos de la notificación de la decisión se hace de acuerdo con la normatividad vigente.</t>
  </si>
  <si>
    <t xml:space="preserve">Se realiza el seguimiento con fundamento en la Política de Administración de Riesgos de la entidad  V5 y los lineamientos de Guía para la administración del riesgo y el diseño de controles en entidades Públicas V5, evidenciando lo siguiente:
*Control 1 y 2 : De acuerdo con las evidencias aportadas se observa la ejecución del control. Sin embargo no se evidencia criterio ni cronograma para las visitas, que permita visualizar el cumplimiento a completitud  del control.
* No se reporta riesgo materializado. 
* Plan de Acción:   Riesgo #201827.  Se evidencia seguimiento en el aplicativo ISOLUCION
* Indicador: Se evidenció en ISOLUCION el cumplimiento del indicador  "Sensibilizaciones Aprovechamiento Económico", de acuerdo con la meta y periodicidad establecida.
Recomendaciones: 
Controles. Se recomienda que el seguimiento sea concordante con las evidencias aportadas y las señaladas en el control 
Establecer programación trimestral de visita, que de cuenta de una planeación de  acuerdo con criterios de priorización  para el cumplimiento  y no aleatorio.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</si>
  <si>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realiza  seguimiento y se aporta  como evidencia  "Acta de reunión del 6/01/2023, relacionada con los contratos 2932 de 2022/ 2983 de 2022. El seguimiento y la evidencia no es clara su correlación. Situación que dificulta la evaluación de implementación de los controles.
* No se reporta riesgo materializado. 
* Plan de Acción:   Riesgo #201828. Se evidencia seguimiento en el aplicativo ISOLUCION
* Indicador: Se evidenció en ISOLUCION el incumplimiento de la meta del indicador "Porcentaje de avance en los contratos de mantenimientos preventivos y / o correctivos" y de acuerdo con el Procedimiento INDICADORES DE GESTIÓN DE PROCESOS.-9 , se debe  evaluar la necesidad de generar la respectiva acción correctiva.
El proceso no reporte acción correctiva.  
Recomendaciones: 
Controles. Establecer Plan de trabajo para el seguimiento del avance de obra de los contratos a reportar, para claridad de lo reportado, no se evidencia planeación en la ejecución del control. 
Se debe definir acción correctiva asociada al incumplimiento del indicador.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</si>
  <si>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#201829.  Se evidencia seguimiento en el aplicativo ISOLUCION
* Indicador: Se evidenció en ISOLUCION el cumplimiento del indicador  "Visitas Estabilidad de Obra",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</si>
  <si>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Sin embargo no se evidencia un acta o minuta del resultado del seguimiento de las metas de los proyectos asociadas a la Subdirección.  
* No se reporta riesgo materializado. 
* Plan de Acción:   Riesgo #201830.  Se evidencia seguimiento en el aplicativo ISOLUCION. 
* Indicador: Se evidenció en ISOLUCION el cumplimiento del indicador  "Metas Proyectos de Inversión",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</si>
  <si>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#201832  Se evidencia seguimiento en el aplicativo ISOLUCION
* Indicador: Se evidenció en ISOLUCION el cumplimiento del indicador  "	Ejecución de actividades sin el conocimiento previo sobre los lineamientos técnicos existentes",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</si>
  <si>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#201833  Se evidencia seguimiento en el aplicativo ISOLUCION
* Indicador: Se evidenció en ISOLUCION el cumplimiento del indicador  "	Baja ejecución de las metas formuladas en los proyectos de inversión ", de acuerdo con la meta y periodicidad establecida.
</t>
  </si>
  <si>
    <t>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#201823  Se evidencia seguimiento en el aplicativo ISOLUCION
* Indicador: Se evidenció en ISOLUCION el cumplimiento del indicador  "	Porcentaje de visitas de estabilidad de obra.", de acuerdo con la meta y periodicidad establecida.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</si>
  <si>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#201824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metas asociadas a los proyectos de inversión. </t>
  </si>
  <si>
    <t>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#201822.  Se evidencia seguimiento en el aplicativo ISOLUCION
* Indicador: Se evidenció en ISOLUCION el cumplimiento del indicador  "Porcentaje de contratos a cargo de la Subdirección con procesos sancionatorios", de acuerdo con la meta y periodicidad establecida.</t>
  </si>
  <si>
    <t>POSIBILIDAD  DE
No dar cumplimiento a la atención de las PQRDS, dentro del termino establecido por Ley.</t>
  </si>
  <si>
    <t>POR 
Incumplimiento a las PQRDS atendidas  dentro de los términos legales vigentes</t>
  </si>
  <si>
    <t xml:space="preserve">Mediante un seguimiento periódico a la base de datos en el cual se relacionan las PQRDS próximas a vencer, las cuales se remiten a los responsables a través de correo electrónico  con el fin de responder la PQRDS en el menor tiempo posible.                      
</t>
  </si>
  <si>
    <t xml:space="preserve">Realizar el seguimiento trimestral al cierre efectivo de PQRDS en Orfeo, BTE, ante las alertas enviadas (alertas tempranas, acciones de mejora y reporte).
</t>
  </si>
  <si>
    <t>Número de PQRDS que cumplen con el tiempo establecido / Número de PQRDS recibidas * 100 (medido por atención al ciudadano)</t>
  </si>
  <si>
    <t>Por Incumplimiento a la oportunidad de respuesta a las PQRDS</t>
  </si>
  <si>
    <t>Cada vez que se vaya a vencer una PQRDS</t>
  </si>
  <si>
    <t>Seguimiento: Este control fue actualizado entre los meses y febrero. En el mes de febrero se creó la herramienta de seguimiento y a partir de marzo se inició la implementación de dicha herramienta y se realizó el seguimiento de las PQRDS asignadas a la STRD.
Evidencias: Herramienta con seguimiento de PQRDS y alertas de vencimientos.</t>
  </si>
  <si>
    <t xml:space="preserve">Cada vez que se venza una PQRDS </t>
  </si>
  <si>
    <t xml:space="preserve">Revisar la PQRDS vencida para establecer responsable </t>
  </si>
  <si>
    <t xml:space="preserve">Por medio de la herramienta de seguimiento  se revisa  si hay PQRDS vencidas , en caso afirmativo se establece el responsable , remitiéndole memorando o requerimiento solicitando las razones del incumplimiento </t>
  </si>
  <si>
    <t>Cada vez que emita una respuesta  a una PQRDS</t>
  </si>
  <si>
    <t>Verificar  que la respuesta  a la PQRDS cumpla con los  criterios de calidad definidos.</t>
  </si>
  <si>
    <t xml:space="preserve">Revisa que la proyección de las respuestas a PQRS cumplan con los criterios de calidad establecidos en  el procedimiento de  atención PQRDS  y procede a colocar su visto bueno en el ORFEO previo a la firma del Subdirector </t>
  </si>
  <si>
    <t>Realizar socialización sobre  los criterios de calidad para la elaboración de respuestas a PQRDS</t>
  </si>
  <si>
    <t>Número de PQRDS que cumplen con los criterios de calidad  establecidos / Número de PQRDS respondidas  * 100 (medido por atención al ciudadano)</t>
  </si>
  <si>
    <t>Seguimiento: En el periodo objeto de reporte, la abogada STRD revisó que la proyección de las respuestas a PQRS cumplieran con los criterios de calidad establecidos en  el procedimiento de  atención PQRDS  y procedió a colocar su visto bueno en el ORFEO previo a la firma del Subdirector.
Evidencias: Respuestas en ORFEO a PQRDS por parte de la STRD con visto bueno de la abogada encargada (ejem: 20232400077232, 20232100077372, 20232400078822, 20232100076432)</t>
  </si>
  <si>
    <t xml:space="preserve">Por incumplimiento a la oportunidad de respuesta   a las PQRDS </t>
  </si>
  <si>
    <t xml:space="preserve">Seguimiento PQRDS (Excel) 
Correo electrónico </t>
  </si>
  <si>
    <t>ENERO Y FEBRERO 
Por medio de correos electrónicos se realiza seguimiento a la PQRDS que están próximas a vencer con el fin de evitar la respuesta extemporánea o que no se respondan. Adicionalmente se realiza seguimiento de PQRDS de la Subdirección Técnica de Construcciones por medio de la matriz establecida para tal fin.
MARZO Y ABRIL
Por medio de correos electrónicos se realiza seguimiento a la PQRDS que están próximas a vencer con el fin de evitar la respuesta extemporánea o que no se respondan. Adicionalmente se realiza seguimiento de PQRDS de la Subdirección Técnica de Construcciones por medio de la matriz establecida para tal fin.</t>
  </si>
  <si>
    <t>El seguimiento de la PQRDS en el aplicativo Bogotá te escucha es realizado por parte de Atención al ciudadano</t>
  </si>
  <si>
    <t xml:space="preserve">Profesional responsable de revisión de respuestas a PQRDS  en la dependencia </t>
  </si>
  <si>
    <t xml:space="preserve">Verificar  que la respuesta  a la PQRDS cumplan con los  criterios de calidad  </t>
  </si>
  <si>
    <t xml:space="preserve">Cada respuesta a PQRDS se reasigna  a cada abogado para su revisión y visto bueno </t>
  </si>
  <si>
    <t xml:space="preserve">Se revisa por cada criterio de calidad las causas del incumplimiento a las respuestas emitidas a las PQRDS para determinar las acciones a tomar </t>
  </si>
  <si>
    <t>ENERO Y FEBRERO 
La STC por medio del del informe de seguimiento de PQRDS realizado por la oficina de atención al ciudadano revisa constantemente la gestión del 100% en las respuestas emitidas en el sistema BTE son los meses de noviembre y diciembre, ultimo informe publicado en la Página del IDRD.
MARZO Y ABRIL
Se adjunta el memorando de asunto: Evaluación de calidad de las respuestas a PQRDS cerradas en “Bogotá Te Escucha”, en el mes de enero de 2023. (allegada el mes de marzo).</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</si>
  <si>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#201841.  Se evidencia seguimiento en el aplicativo ISOLUCION
* Indicador: Se evidenció en ISOLUCION el cumplimiento del indicador “Número de casos en que se han generado desviación en el rubro presupuestal autorizado en el PAA",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</si>
  <si>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#201842.  Se evidencia seguimiento en el aplicativo ISOLUCION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</si>
  <si>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N/A
* Indicador: Se evidenció en ISOLUCION el cumplimiento del indicador “ 
Acuerdos de pago y pagarés en custodias",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</si>
  <si>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 Se evidenció en ISOLUCION el cumplimiento del indicador “ Porcentaje de partidas conciliatorias identificadas dentro del tiempo establecido",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</si>
  <si>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#201843.  Se evidencia seguimiento en el aplicativo ISOLUCION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</si>
  <si>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2 y  3: De acuerdo con las evidencias aportadas se observa que el proceso ejecuto los controles de acuerdo con su diseño.
* No se reporta riesgo materializado. 
* Plan de Acción:   N/A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</si>
  <si>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2 y 3: De acuerdo con las evidencias aportadas se observa que el proceso ejecuto los controles de acuerdo con su diseño.
* No se reporta riesgo materializado. 
* Plan de Acción:   N/A
* Indicador: Se evidenció en ISOLUCION el cumplimiento del indicador “Porcentaje de inventario aleatorio validado físicamente en bodega",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</si>
  <si>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Indicadores: Se evidenció en ISOLUCION el cumplimiento de los  indicador “Porcentaje de mantenimientos realizados a la infraestructura física de la sede administrativa",  "	Porcentaje de requerimientos de mantenimiento correctivo atendidos en la sede administrativa dentro de los tiempos establecidos"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</si>
  <si>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 2 y 3: De acuerdo con las evidencias aportadas se observa que el proceso ejecuto los controles de acuerdo con su diseño.
* No se reporta riesgo materializado. 
* Plan de Acción:   N/A
* Indicador: Se evidenció en ISOLUCION el cumplimiento del indicador “Revisión devengos Nómina",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</si>
  <si>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Controles 1 y 2 : De acuerdo con las evidencias aportadas se observa que el proceso ejecuto los controles de acuerdo con su diseño.
* No se reporta riesgo materializado. 
* Plan de Acción:   N/A
* Indicador: Se evidenció en ISOLUCION el cumplimiento del indicador “Porcentaje de ejecución del plan anual de bienestar e incentivos",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</si>
  <si>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Controles 1 y 2 : De acuerdo con las evidencias aportadas se observa que el proceso ejecuto los controles de acuerdo con su diseño.
* No se reporta riesgo materializado. 
* Plan de Acción:   N/A
* Indicador: Se evidenció en ISOLUCION el cumplimiento del indicador “Porcentaje de Funcionarios desvinculados que entregan informe con los requisitos establecidos", de acuerdo con la meta y periodicidad establecida.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</si>
  <si>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#201834.  Se evidencia seguimiento en el aplicativo ISOLUCION
* Indicador: Se evidenció en ISOLUCION el cumplimiento del indicador “Porcentaje de participación en mesas técnicas realizadas para la revisión de las fichas técnicas de los procesos de selección", de acuerdo con la meta y periodicidad establecida. </t>
  </si>
  <si>
    <t>Para el periodo de reporte, no se realizo seguimiento al indicador del plan de acción de este riesgo, en razón a que su medición esta programada de manera semestral</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</si>
  <si>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#201835.  Se evidencia seguimiento en el aplicativo ISOLUCION
* Indicador: Se evidenció en ISOLUCION el cumplimiento del indicador “Porcentaje seguimientos efectuados al avance de los procesos en el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</si>
  <si>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#201839.  Se evidencia seguimiento en el aplicativo ISOLUCION
* Indicador: Se evidenció en ISOLUCION el cumplimiento del indicador “Porcentaje de espacios controlados para la conservación documental", de acuerdo con la meta y periodicidad establecida. </t>
  </si>
  <si>
    <t>Durante la vigencia 2023 se han realizado todos los controles definidos, sin embargo, el riesgo se ha materializado y son los proceso donde se materializa el riesgo quienes tienen que tomar acciones o generar planes de contingencia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</si>
  <si>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Sin embargo, teniendo en cuenta que el proceso cumple responsabilidades de segunda línea frente a las PQRDS en la entidad, los controles son adecuados, pero no suficientemente robusto y no tienen alcance, para subsanar la situación de riesgo que se viene presentando por otros actores diferentes. Lo que conlleva a que el riesgo se materialice y no es consecuente con la evaluación de riesgo residual.   
Recomendación:  Solicitar acompañamiento a la Oficina Asesora de Planeación, para revisar de manera integral el mapa de riesgos del proceso.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</si>
  <si>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 y 4: De acuerdo con las evidencias aportadas se observa que el proceso ejecuto los controles de acuerdo con su diseño. Sin embargo, teniendo en cuenta que el proceso cumple responsabilidades de segunda línea frente a las PQRDS en la entidad, los controles son adecuados, pero no suficientemente robusto y no tienen alcance, para subsanar la situación de riesgo que se viene presentando por otros actores diferentes. Lo que conlleva a que el riesgo se materialice y no es consecuente con la evaluación de riesgo residual.   
Recomendación:  Solicitar acompañamiento a la Oficina Asesora de Planeación, para revisar de manera integral el mapa de riesgos del proceso.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</si>
  <si>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#201846.  Se evidencia seguimiento en el aplicativo ISOLUCION
* Indicador: Se evidenció en ISOLUCION el cumplimiento del indicador “Porcentaje de procesos judiciales y extrajudiciales atendidos dentro de los términos legales vigentes",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</si>
  <si>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 y 4: De acuerdo con las evidencias aportadas se observa que el proceso ejecuto los controles de acuerdo con su diseño* No se reporta riesgo materializado. 
* Plan de Acción:   Riesgo #201848.  Se evidencia seguimiento en el aplicativo ISOLUCION
* Indicador: Se evidenció en ISOLUCION el cumplimiento del indicador “Porcentaje de trámites de reconocimiento deportivo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</si>
  <si>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2,3,4 y 5: De acuerdo con las evidencias aportadas se observa que el proceso ejecuto los controles de acuerdo con su diseño* No se reporta riesgo materializado. 
* Plan de Acción:   Riesgo #201847.  Se evidencia seguimiento en el aplicativo ISOLUCION
* Indicador: Se evidenció en ISOLUCION el cumplimiento del indicador “Porcentaje de trámites de reconocimiento deportivo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</si>
  <si>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#201849.  Se evidencia seguimiento en el aplicativo ISOLUCION
* Indicador: Se evidenció en ISOLUCION el cumplimiento del indicador “Porcentaje de trámites de aval de escuelas deportivas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</si>
  <si>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#201850.  Se evidencia seguimiento en el aplicativo ISOLUCION
* Indicador: Se evidenció en ISOLUCION el cumplimiento del indicador “Porcentaje de procesos de cobro de cartera iniciados",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</si>
  <si>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#201850.  El   Indicador  “Porcentaje de informes de gestión judicial enviados a la Secretaría Jurídica de la Alcaldía Mayor de Bogotá dentro del término legal vigente", no presenta seguimiento en ISOLUCION </t>
  </si>
  <si>
    <t xml:space="preserve">Se realiza el seguimiento con fundamento en la Política de Administración de Riesgos de la entidad V5 y los lineamientos de Guía para la administración del riesgo y el diseño de controles en entidades públicas V5, evidenciando lo siguiente:
* Contro 1 y 2 l: De acuerdo con las evidencias aportadas se observa que el proceso ejecuto los controles de acuerdo con su diseño.
* No se reporta riesgo materializado. 
* Plan de Acción:  N/A
* Indicador: Se evidenció en ISOLUCION el cumplimiento del indicador “Número de quejas e informes tramitados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</si>
  <si>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Sin embargo se sugiere revisar la periodicidad de su ejecución, teniendo en cuenta que de acuerdo con las evidencias, no a diario se generan  revisiones. 
* No se reporta riesgo materializado. 
* Plan de Acción:   Riesgo #201854.  Se evidencia seguimiento en el aplicativo ISOLUCION
* Indicador: Se evidenció en ISOLUCION el cumplimiento del indicador “	Orientaciones realizadas a las subdirecciones relacionadas con la ejecución al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</si>
  <si>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 Control 1, 2 y 3: De acuerdo con las evidencias aportadas se observa que el proceso ejecuto los controles de acuerdo con su diseño.
* No se reporta riesgo materializado. 
* Plan de Acción:   Riesgo #201851.  Se evidencia seguimiento en el aplicativo ISOLUCION
* Indicador: Se evidenció en ISOLUCION el cumplimiento del indicador “	Porcentaje de asesorías y asistencias técnicas realizadas a los Fondos de Desarrollo Local", de acuerdo con la meta y periodicidad establecida. </t>
  </si>
  <si>
    <t xml:space="preserve">Es una acción de corrección, en la cual no se tuvo la necesidad de su implementación. </t>
  </si>
  <si>
    <t xml:space="preserve">	Identificación de Riesgo #201845.
Se realiza seguimiento y monitoreo en el aplicativo ISOLUCION. </t>
  </si>
  <si>
    <t xml:space="preserve">	Identificación de Riesgo #201844.
Se realiza seguimiento y monitoreo en el aplicativo ISOLUCION. </t>
  </si>
  <si>
    <t xml:space="preserve">
El 4to cuatrienio se dio cumplimiento con las actividades establecidas en el  Plan Anual de Auditoría- PAA. Aprobado  v1. Por otra parte, se asignaron las actividades señaladas en el PAA, de acuerdo con la  formación, experticia y experiencia, firma carta compromiso auditor, caso contratistas parte del expediente contractual y planta copia a su HV.</t>
  </si>
  <si>
    <t>En el desarrollo de las auditorias se implementa el formato de Contextualización. La apertura de la a Auditoría al componente financiero, contable y presupuestal del IDRD. se realizó el 20 de abril de 2023, según cronograma la ejecución de la auditoría inicia la primera semana de mayo y en este momento se encuentra realizando mesas de contextualización y recibiendo la información del primer requerimiento.</t>
  </si>
  <si>
    <t>Los riesgo son monitoreado de manera permanente y no se generaron alertas de materialización de riesgos.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</si>
  <si>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Se evidencia seguimiento, pero no ejecutó del control. Se recomienda implementar el control de acuerdo con su diseño. 
* No se reporta riesgo materializado. 
* Plan de Acción:   Riesgo #201852.  Se evidencia seguimiento en el aplicativo ISOLUCION
* Indicador: Se evidenció en ISOLUCION el cumplimiento del indicador “Porcentaje de compromisos atendidos en el marco de las instancias de participación locales",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</si>
  <si>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#201845.  Se evidencia seguimiento en el aplicativo ISOLUCION
* Indicador: No se encuentra en ISOLUCION mediciones para el indicador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</si>
  <si>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ejecuto el control de acuerdo con su diseño.. 
* No se reporta riesgo materializado. 
* Plan de Acción:   Riesgo #201844.  Se evidencia seguimiento en el aplicativo ISOLUCION
* Indicador: No se encuentra en ISOLUCION mediciones para el indicador </t>
  </si>
  <si>
    <t>PLAN DE ACCIÓN 
Indicar el seguimiento realizado en el aplicativo ISOLUCION.</t>
  </si>
  <si>
    <t xml:space="preserve"> INDICADORES 
Indicar el seguimiento realizado en el aplicativo ISOLUCION.
En caso de incumplimiento de la meta, INDICAR si se formuló la respectiva acción correctiva.</t>
  </si>
  <si>
    <t>El seguimiento en ISOLUCION se realiza semestralmente.</t>
  </si>
  <si>
    <t>En el trimestre se enviaron los 4 memorandos programados, como se puede evidenciar en el reporte del indicador efectuado en el aplicativo ISOLUCION.</t>
  </si>
  <si>
    <t>Se realiza seguimiento en el aplicativo ISOLUCION "Para el 1 trimestre de 2023, fueron notificadas 16 actuaciones procesales correspondientes a 16 procesos de conocimiento de la Oficina Asesora Jurídica, dichos procesos se atendieron dentro de los términos legales establecidos por la ley. Dentro de los procesos judiciales que se notificaron existieron acciones de tutela (10), conciliaciones extrajudiciales (2), ejecutivo laboral (1), Proceso penal (1), Reparación directa (1). Se adjunta evidencia de informe de procesos judiciales con corte a 31 de marzo de 2023 y matriz de Excel donde se describen los procesos en el trimestre y su estado." el mismo puede ser consultado en el siguiente link https://ISOLUCION.idrd.gov.co/ISOLUCION4IDRD/Medicion/frmIndicadoresBase.aspx?CodIndicador=MTI4Mg==&amp;FechaIni=MS8wMS8yMDIz&amp;FechaFin=NS8wNS8yMDIz</t>
  </si>
  <si>
    <t>Se realiza seguimiento en el aplicativo ISOLUCION" En relación con el primer trimestre de 2023, se reportaron 125 trámites de reconocimiento deportivo radicados con documentación completa, de los cuales 116 se atendieron conforme estándar en el periodo analizado. Se adjunta evidencia. El resultado muestra que se cumpliendo con la meta establecida para el indicador."  el mismo puede ser consultado en el siguiente link https://ISOLUCION.idrd.gov.co/ISOLUCION4IDRD/Medicion/frmIndicadoresBase.aspx?CodIndicador=MTI4Mw==&amp;FechaIni=MS8wMS8yMDIz&amp;FechaFin=NS8wNS8yMDIz</t>
  </si>
  <si>
    <t>Se realiza seguimiento en el aplicativo ISOLUCION " Para el 1 trimestre de 2023, la STRD allegó 9 trámites de aval de escuelas deportivas a la OAJ con documentación completa, estas se gestionaron dentro del término establecido, lo anterior muestra que se cumple con la meta del indicador. Se adjunta seguimiento realizado a dichas solicitudes."  el indicador puede ser consultado en el siguiente link https://ISOLUCION.idrd.gov.co/ISOLUCION4IDRD/Medicion/frmIndicadoresBase.aspx?CodIndicador=MTQ3OA==&amp;FechaIni=MS8wMS8yMDIz&amp;FechaFin=NS8wNS8yMDIz</t>
  </si>
  <si>
    <t>Se realiza seguimiento en el aplicativo ISOLUCION "Para el periodo reportado entre el 01 de julio y el 31 de diciembre del 2022 la Oficina Asesora Jurídica no dio inició a nuevos procesos de cobro en etapa persuasiva." el indicador puede ser consultado en el siguiente  link https://ISOLUCION.idrd.gov.co/ISOLUCION4IDRD/Medicion/frmIndicadoresBase.aspx?CodIndicador=MTQ4MA==&amp;FechaIni=MS8wMS8yMDIz&amp;FechaFin=NS8wNS8yMDIz</t>
  </si>
  <si>
    <t>Se realiza seguimiento desde la plataforma ISOLUCION5 al riesgo de gestión con ultimo reporte el día 14 de marzo de 2023 en el cual se socializan las propuestas para los proyectos que se realizara entre julio-agosto de 2023. Con su respectiva evidencia.</t>
  </si>
  <si>
    <t>Se realiza seguimiento desde la plataforma ISOLUCION5, donde se evidencia un cumplimiento del 100% del indicador “Porcentaje de asesorías y asistencias técnicas realizadas a los Fondos de Desarrollo Local" con fecha de último reporte el día 13 de abril de 2023 teniendo en cuenta su periodicidad trimestral.  Con su respectiva evidencia.</t>
  </si>
  <si>
    <t xml:space="preserve">Se realiza seguimiento desde la plataforma ISOLUCION5, donde se evidencia un cumplimiento del 100% del indicador “Porcentaje de compromisos cargados en la Plataforma Colibrí" con fecha de último reporte el día 07 de febrero de 2023 teniendo en cuenta su periodicidad semestral.  Con su respectiva evidencia. </t>
  </si>
  <si>
    <t xml:space="preserve">INDICADOR:  En ISOLUCION se encuentra la respectiva medición del indicador con un resultado de 100%  para el mes  el periodo reportado 
C O N C L U S I Ó N:  EL RIESGO NO SE MATERIALIZÓ 
E L   S O P O R T E   D E L    I N D I C A D O R    E S : la medición reportada en ISOLUCION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</si>
  <si>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ajusto la causa y  control. Sin embargo el alcance del control es el mismo , tiene un enfoque de  gestión más no de resultado.   
* Control: De acuerdo con las evidencias aportadas se observa que el proceso ejecuto el control de acuerdo con su diseño. Sin embargo no se evidencia un acta o minuta del resultado del seguimiento de las metas de los proyectos asociadas a la Subdirección.  
* No se reporta riesgo materializado. 
* Plan de Acción:   Riesgo #201831.  Se evidencia seguimiento en el aplicativo ISOLUCION. 
* Indicador: El proceso no presenta indicador propio asociado al riesgo. 
* Materialización del riesgo: De acuerdo con el reporte de la base de datos PQRDS 2023 del Área de Servicio al Ciudadano, se evidencia respuestas extemporáneas y respuestas que no cumplen con los criterios de calidad (calidez, claridad, solución de fondo y coherencia). 
Recomendaciones: 
1. Revisar la pertinencia de ajustar el control, estableciendo acciones concretas que permitan mitigar el riesgo. 
2. Establecer indicador propio del proceso, de manera que se pueda generar monitoreo al interior del proceso. Teniendo en cuenta que el indicador citado monitorea la integridad de las PQRDS de la entidad, desde el rol de segunda línea el Proceso Servicio a la  Ciudadanía. 
3.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</si>
  <si>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ajusto la control, en sus variables (periodicidad, como se realiza  la actividad del control y evidencias) , observando un control de gestión y resultado.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#201855.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</si>
  <si>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eliminó un control y se  ajusto la control Verificar  que la respuesta  a la PQRDS cumpla con los  criterios de calidad definidos, en sus variables (periodicidad, como se realiza  la actividad del control y evidencias) , observando un control de gestión y resultado.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#201856.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</si>
  <si>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2022, se  observa que no hubo modificación de los controles, lo que se presume que los controles han sido efectivo durante este periodo y no se evidencia la implementación a riesgo materializado de conformidad con la Política de Administración del riesgo vigente.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#201825.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</si>
  <si>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#201826.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</si>
  <si>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Se realiza el seguimiento con fundamento en la Política de Administración de Riesgos de la entidad V5 y los lineamientos de Guía para la administración del riesgo y el diseño de controles en entidades públicas V5, evidenciando lo siguiente:
* Control : De acuerdo con las evidencias aportadas se observa que el proceso ejecuto el control de acuerdo con su diseño.
* No se reporta riesgo materializado. 
* Plan de Acción:   N/A
* Indicador: Se evidenció en ISOLUCION el cumplimiento del indicador “Porcentaje de inventario individual validado físicamente", de acuerdo con la meta y periodicidad (anual) establecida.</t>
  </si>
  <si>
    <t>Para el caso de los descuentos a realizar por prestamos de entidades financieras,  planes complementarios, medicinas prepagadas, afiliaciones sindicales y embargos judiciales, se verifica en la libranza,  afiliación, o documento equivalente los valores a descontar contra el listado mensual que envían estas entidades, se ingresan al sistema,  y de esta forma se aplica el descuento al funcionario.
Para el caso de las situaciones administrativas como ingresos,retiros,periodos de prueba, encargos entre otros, que se presentan en el mes ,debe existir un acto administrativo (Resolución) donde se revisa la coherencia de la información cargos y fechas involucrados en el acto, se registra en el cuadro de novedades para posteriormente ingresar en el sistema de nómina, se genera la prenomina y se procede a revisar uno a uno la información generada contra los actos administrativos recibidos (físico o magnético)  por parte de las dependencias.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</si>
  <si>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#201836.  Se evidencia seguimiento en el aplicativo ISOLUCION
* Indicador:  No se  encontró en ISOLUCION  mediciones para el indicador  “Piezas de Comunicación publicadas", es de frecuencia cuatrimestral.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</si>
  <si>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#201837.  Se evidencia seguimiento en el aplicativo ISOLUCION
* Indicador: No se  encontró en ISOLUCION  mediciones para el indicador  “Revisión Procedimiento Liquidaciones", de periodicidad ANUAL . 
Recomendaciones:  Revisar la pertinencia y alcance del indicador, ya que esta asociado a un solo documento y no es consecuente con la actividad en relación al tiempo de ejecución.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</si>
  <si>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#201838.  Se evidencia seguimiento en el aplicativo ISOLUCION
* Indicador: Se revisó la batería de indicadores del proceso  en ISOLUCION y no se logro  asociar el indicador al riesgo.  la única formula que cotejaba es el indicador "Memorando de alertas", el cual esta asociado a los riesgos de corrupción. 
Recomendaciones:  Revisar la batería de indicadores.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</si>
  <si>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#201840.  Se evidencia seguimiento en el aplicativo ISOLUCION
* Indicador: Se evidenció en ISOLUCION el  indicador “Número de expedientes - pérdida en el archivo central", este en el aplicativo esta asociado a riesgos de corrupción. 
Recomendación: Revisar la batería de indicadores de gestión y corrupción y realizar las correcciones necesarias. </t>
  </si>
  <si>
    <t>Indicador "Porcentaje de cumplimiento en la publicación de informes establecidos en el Plan Anual de Auditoria aprobado". De frecuencia semestral</t>
  </si>
  <si>
    <t>Debido a la 
entrega de la información requerida por parte de las áreas de manera incompleta y extemporánea</t>
  </si>
  <si>
    <t xml:space="preserve">Verificar en comité creativo el desarrollo de estrategias de comunicación a ser implementadas de acuerdo con las establecidas en el plan de acción del Oficina así como las solicitadas por las  áreas /dependencias  </t>
  </si>
  <si>
    <t xml:space="preserve">Se realizan reuniones de comité creativo  para conocer, definir y hacer seguimiento a  las acciones a desarrollar teniendo en cuenta las actividades  propuestas por la Oficina Asesora de Comunicaciones, así como  por las áreas /dependencias  
</t>
  </si>
  <si>
    <t>No se ha materializado riesgo en las acciones realizadas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</si>
  <si>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 2 y 3: De acuerdo con las evidencias aportadas se observa que el proceso ejecuto los controles de acuerdo con su diseño.
* No se reporta riesgo materializado. 
* Plan de Acción:  N/A
* Indicador: Se evidenció en ISOLUCION el cumplimiento del indicador “	Número de estrategias de comunicación implementadas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</si>
  <si>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#201853.  Se evidencia seguimiento en el aplicativo ISOLUCION
* Indicador: Se evidenció en ISOLUCION el cumplimiento del indicador “Verificaciones realizadas a la ejecución presupuestal de los proyectos en el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</si>
  <si>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 Se evidenció en ISOLUCION el cumplimiento del indicador “AUTOS EN LOS QUE SE ORDENÓ NOTIFICACIÓN", de acuerdo con la meta y periodicidad establecida. </t>
  </si>
  <si>
    <t>Proceso:</t>
  </si>
  <si>
    <t xml:space="preserve">Causa Inmediata (Riesgo) </t>
  </si>
  <si>
    <t xml:space="preserve">No se ha materializado el riesgo </t>
  </si>
  <si>
    <t>El IDRD cuenta con herramientas de monitoreo de cada uno de los componentes tecnologicos para revisar su funcionamiento, en caso de fallo esta herramienta maneja un sistema de envio de alertas a cada uno de los administradores, quien a su vez debe hacer la revision de la alerta y realizar el diagnostico para detectar la posible falla</t>
  </si>
  <si>
    <t>Se realiza el reporte mensual del indicador Porcentaje de disponibilidad de los servicios de comunicaciones con el fin de hacer seguimiento para garantizar la disponibilidad de las comunicaciones de la sede central del IDRD</t>
  </si>
  <si>
    <t>El idrd cuenta con una ambiente no productivo para realizar las pruebas de funcionamiento de los cambios de configuracion o funcionamiento de los sistemas de información, una vez superados las listas de pruebas se programa el cambio para realizarse en el ambiente de produccion para lo cual en administrador responsable del sistema de informacion solicita una ventana de mantenimiento para realizar dicho cambio, se debe diligenciar el formato de control de cambios de seguirdad de la informacion, donde estan contempladas las actividades previas a la ventana como copias de seguridad, alistaiento de aplicaciones y desgarga de las mismas, asi como los actividades dentro de la ventana de mantenimiento con el responable de cada actividad, y el roll back o marcha atras en caso que los cambios realizados presenten un fallo, sumado a lo anterior se contemplan las actividades de seguimiento y validacion del correcto funcionamiento una vez se ha realizado el cambio solicitado.</t>
  </si>
  <si>
    <t xml:space="preserve"> 
Por indisponibilidad superior al 10% mensual de los sistemas de información</t>
  </si>
  <si>
    <t>Se realiza el reporte mensual del indicador Porcentaje de disponibilidad de los sistemas de información con el fin de hacer seguimiento para garantizar la disponibilidad de los sitemas de informacion de tal manera que no se afecte la operación normal del IDRD en sus proceso misionales, estrategicos y de apoyo</t>
  </si>
  <si>
    <t>en caso que el fallo detectado se deba a afectaciones de responabilidad del proveedor se procede a crear la solicitud del caso en la mesa de servicios para su respectivo segumiento y cierre del mismo, el responable de las comunicaciones es quien se comunica con el proveedor y programa las visiatas necesarias para superar los problemas presentados de acuerdo con los ans establecidos para cada solicitud</t>
  </si>
  <si>
    <t>se debe diligenciar el formato de control de cambios de seguirdad de la informacion, donde estan contempladas las actividades previas a la ventana como copias de seguridad, alistaiento de aplicaciones y desgarga de las mismas, asi como los actividades dentro de la ventana de mantenimiento con el responable de cada actividad, y el roll back o marcha atras en caso que los cambios realizados presenten un fallo, sumado a lo anterior se contemplan las actividades de seguimiento y validacion del correcto funcionamiento una vez se ha realizado el cambio solicitado.</t>
  </si>
  <si>
    <t xml:space="preserve">Se realiza el reporte anual del indicador Porcentaje de remediación de vulnerabilidades de seguridad de la información con el fin de hacer seguimientoa las posibles vulnerabilidades de seguridad que se puedan presentar en la infraestructura de Ti del IDRD con el fin de tomar las medidas preventivas necesarias para evitar insiponiblidades por ataques de agentes externos.
</t>
  </si>
  <si>
    <t>Se realiza revision de actualizacion de la matriz legal relacionada con el proceso de gestion de TI y en caso de ser necesario se proyectan los cambios sugeridos para su aprobacion</t>
  </si>
  <si>
    <t xml:space="preserve">Se realiza el reporte trimestral del indicador  Porcentaje de avance en proyectos de TI  para registrar los avances logrados de acuerdo con la periodicidad establecida 
</t>
  </si>
  <si>
    <t>Se realiza seguimiento de las actividades planeadas en cada uno de los proyectos formulados para avanzar en el cumplimiento de las iniciativas propuestas en el PETI</t>
  </si>
  <si>
    <t>Se realizan reuniones de seguimiento semanal para socializar los avances en cada uno de los proyectos formulados y en caso de ser necesario se realizan los ajustes al cronograma</t>
  </si>
  <si>
    <t xml:space="preserve">Se realiza el reporte mensual del indicador Disponibilidad de bases de Datos para registrar los avances logrados de acuerdo con la periodicidad establecida 
</t>
  </si>
  <si>
    <t>se realiza el registro de los cambios realizados de las contraseñas de administrador del motor de base de datos y se crea en un archivo el cual esta debdamente crifrado para evitar que esta contraseñña quede expuesta</t>
  </si>
  <si>
    <t>en caso que los administradores de los sistemas de informacion requieran la creacion de usuarios en la base de datos estos son creados mediante el diligenciamiento de las actas de creacion de usuario donde se establecen los respectivos roles y perfiles dentro del cada base de datos</t>
  </si>
  <si>
    <t>Se verifica la ejecucion del backup programado para la base de datos y se registra su ejecucion, en caso de fallo se valida la siguiente ejecucion programada y si falla se realizan los ajustes y se programa la ejecucion nuevamente y se valida su correcta ejecucion, esto se registra en la vitacora de copias de seguridad</t>
  </si>
  <si>
    <r>
      <t xml:space="preserve">Se realiza el segumiento con fundamento en la Politica de Administración de Riesgos de la entidad  V5 y los lineamientos de Guía para la administración del riesgo y el diseño de controles en entidades publicas V5, evidenciando lo siguiente:
</t>
    </r>
    <r>
      <rPr>
        <b/>
        <sz val="10"/>
        <rFont val="Arial"/>
        <family val="2"/>
      </rPr>
      <t>Observaciones:</t>
    </r>
    <r>
      <rPr>
        <sz val="10"/>
        <rFont val="Arial"/>
        <family val="2"/>
      </rPr>
      <t xml:space="preserve">
* No se reporta riesgo materializado. 
* Plan de Acción:  No aplica, toda vez que el Nivel de Riesgo es BAJO 
* Indicadores: Se evidenció en ISOLUCION el cumplimiento de la meta del indicador de acuerdo con la meta y periodicidad establecida.
</t>
    </r>
    <r>
      <rPr>
        <b/>
        <sz val="10"/>
        <rFont val="Arial"/>
        <family val="2"/>
      </rPr>
      <t xml:space="preserve">Recomendaciones: </t>
    </r>
    <r>
      <rPr>
        <sz val="10"/>
        <rFont val="Arial"/>
        <family val="2"/>
      </rPr>
      <t xml:space="preserve">
Para la mejora de la gestión del riesgo, se recomienda revisar la pertinencia de lo observado por la OCI en el Informe  PAAC No. 32 corte a 31 de diciembre de 2022.</t>
    </r>
  </si>
  <si>
    <t>Se realiza el segumiento con fundamento en la Politica de Administración de Riesgos de la entidad  V5 y los lineamientos de Guía para la administración del riesgo y el diseño de controles en entidades publicas V5, evidenciando lo siguiente:
Observaciones:
* No se reporta riesgo materializado. 
* Plan de Acción:  No aplica, toda vez que el Nivel de Riesgo es BAJO 
* Indicadores: Se evidenció en ISOLUCION el cumplimiento de la meta del indicador de acuerdo con la meta y periodicidad establecida.
Recomendaciones: 
Para la mejora de la gestión del riesgo, se recomienda revisar la pertinencia de lo observado por la OCI en el Informe  PAAC No. 32 corte a 31 de diciembre de 2022.</t>
  </si>
  <si>
    <t>Frecuencia con la cual se realiza la actividad
* máximo 2 veces por año
 *de 3 a 24 veces por año
 *de 24 a 500 veces por año
* mínimo 500 veces al año y máximo 5000 veces por año
*más de 5000 veces por año</t>
  </si>
  <si>
    <t>Propósito del control</t>
  </si>
  <si>
    <t>Como se realiza la actividad de control</t>
  </si>
  <si>
    <t>Impacto (consecuencia)</t>
  </si>
  <si>
    <t>Causa Inmediata (Riesgo)</t>
  </si>
  <si>
    <t xml:space="preserve">Como se actúa en caso de observaciones o desviaciones </t>
  </si>
  <si>
    <t>SEGUIMIENTO DE LA OFICINA DE CONTROL INTERNO - OCI
31 DE AGOSTO DE 2023</t>
  </si>
  <si>
    <t>Fecha de inicio</t>
  </si>
  <si>
    <t xml:space="preserve">Fecha fin </t>
  </si>
  <si>
    <t xml:space="preserve">Nombre  del indicador </t>
  </si>
  <si>
    <t xml:space="preserve">Formula del indicador </t>
  </si>
  <si>
    <t>Por  ejecución de actividades deportivas, recreativas y de actividad fisica sin el conocimiento previo sobre los lineamientos técnicos existentes  en el proceso para su ejecución.</t>
  </si>
  <si>
    <t>Debido al desconocimiento de los lineamientos técnicos y/o pedagogicos</t>
  </si>
  <si>
    <t>Verificar la socialización de la información técnica y/o pedagógica a las personas previo a la ejecución de actividades en territorio.</t>
  </si>
  <si>
    <t>Si se realizan actividades deportivas, recreativas y de actividad fisica en territorio sin la previa socialización de los lineamientos técnicos y/o pedagógicos por parte del equipo, se identifica dónde sucedió y se socializa la información.</t>
  </si>
  <si>
    <t xml:space="preserve">1 de marzo de 2023 </t>
  </si>
  <si>
    <t xml:space="preserve"> 15 de diciembre de 2023</t>
  </si>
  <si>
    <t>Ejecución de actividades sin el conocimiento previo sobre los lineamientos técnicos existentes</t>
  </si>
  <si>
    <t>Verificar el cumplimiento de las metas y las actividades que conforman el (los) proyecto(s) de inversión, teniendo en cuenta entre otros factores, los riesgos descritos en las fichas de la Metodología General Ajustada MGA.</t>
  </si>
  <si>
    <t>Informes de seguimiento mensual
Documentos de reformulación de los  proyectos</t>
  </si>
  <si>
    <t>1 de febrero de 2023</t>
  </si>
  <si>
    <t xml:space="preserve"> 15 de diciembre de 2023 </t>
  </si>
  <si>
    <t>Baja ejecución de las metas formuladas en los proyectos de inversión</t>
  </si>
  <si>
    <t>Por Incumplimiento a la oportunidad de respuesta a las PQRSD</t>
  </si>
  <si>
    <t>Cada vez que se vaya a vencer una PQRSD</t>
  </si>
  <si>
    <t>1 de marzo de 2023</t>
  </si>
  <si>
    <t xml:space="preserve"> 30 de junio de 2023 </t>
  </si>
  <si>
    <t>Porcentaje de peticiones, quejas, reclamos y sugerencias contestadas dentro de los términos legales vigentes</t>
  </si>
  <si>
    <t>Número de PQRSD que cumplen con el tiempo establecido / Número de PQRSD recibidas * 100 (medido por atencion al ciudadano)</t>
  </si>
  <si>
    <t>Cada vez que emita una respuesta  a una PQRSD</t>
  </si>
  <si>
    <t>Verificar  que la respuesta  a la PQRSD cumpla con los  criterios de calidad definidos.</t>
  </si>
  <si>
    <t xml:space="preserve">Revisa que la proyección de las respuestas a PQRS cumplan con los criterios de calidad establecidos en  el procedimiento de  atencion pqrs  y procede a colocar su visto bueno en el ORFEO previo a la firma del Subdirector </t>
  </si>
  <si>
    <t>Realizar socialización sobre  los criterios de calidad para la elaboración de respuestas a PQRSD</t>
  </si>
  <si>
    <t>Porcentaje de requerimientos atendidos con calidad</t>
  </si>
  <si>
    <t>Número de PQRSD que cumplen con los criterios de calidad  establecidos / Número de PQRSD respondidas  * 100 (medido por atencion al ciudadano)</t>
  </si>
  <si>
    <t>FOMENTO DE LA ACTIVIDAD FISICA, EL DEPORTE Y LA RECREACIÓN
((Fecha de actualización: 27de jul/2023)</t>
  </si>
  <si>
    <t xml:space="preserve">POSIBILIDAD DE
Constitución de reservas presupuestales  y pasivos exigibles  que afectan al presupuesto de inversión de la siguiente vigencia 
</t>
  </si>
  <si>
    <t xml:space="preserve">En caso de identificar  incumplimiento el supervisor hace los  llamados de atención a la interventoria y este a su vez al contratista, con el fin de determinar los ajustes al cronograma de obra 
</t>
  </si>
  <si>
    <t>POSIBILIDAD  DE
No dar cumplimiento a la atención de las PQRSD, dentro del termino establecido por Ley.</t>
  </si>
  <si>
    <t>POR 
Incumplimiento a las PQRSD atendidas  dentro de los términos legales vigentes</t>
  </si>
  <si>
    <t xml:space="preserve">Mediante un seguimiento periodico a la base de datos en el cual se relacionan las PQRSD proximas a vencer, las cuales se remiten a los responsables a través de correo electrónico  con el fin de responder la PQRSD en el menor tiempo posible.                      
</t>
  </si>
  <si>
    <t>Correos electronicos</t>
  </si>
  <si>
    <t xml:space="preserve">Realizar el seguimiento trimestral al cierre efectivo de PQRSD en Orfeo, BTE, ante las alertas enviadas (alertas tempranas, acciones de mejora y reporte).
</t>
  </si>
  <si>
    <t xml:space="preserve">Revisar  que los estudios y diseños  cumplan con los requerimientos tecnicos de la obra a ejecutar </t>
  </si>
  <si>
    <t>A traves de mesas de trabajo de seguimiento con los profesionales de apoyo a la supervisión se revisa que los componentes del estudios y diseños cumplan con las normas definidas para tal fin</t>
  </si>
  <si>
    <t xml:space="preserve">Actas de reunión 
y/o comités de seguimiento
Requerimiento a los interventories (cuando aplique) </t>
  </si>
  <si>
    <t xml:space="preserve">A traves de mesas de trabajo de seguimiento con los profesionales de apoyo a la supervisión, identificando las  desviaciones reales y potenciales en las obras en ejecución
</t>
  </si>
  <si>
    <t xml:space="preserve"> Debido al cambio inesperado de condiciones técnicas, administrativas, juridicas y financieras que pueden presentarse en la ejecución de los proyectos.</t>
  </si>
  <si>
    <t xml:space="preserve">Por incumplimiento a la oportunidad de respuesta   a las PQRSD </t>
  </si>
  <si>
    <t xml:space="preserve">Revisando en orfeo la fecha en la cual se debe dar respuesta a la PQRS , el  responsable asignado y que exista un avance a respuesta  (radicado de respuesta) . </t>
  </si>
  <si>
    <t xml:space="preserve">Si revisado el orfeo no se evidencia un avance de respuesta  se envia por correo electrónico la  alerta al responsable asignado y se realiza seguimiento a la misma  </t>
  </si>
  <si>
    <t xml:space="preserve">Seguimiento PQRSD (excel) 
Correo electrónico </t>
  </si>
  <si>
    <t xml:space="preserve">Profesional responsable de revisión de respuestas a PQRSD  en la dependencia </t>
  </si>
  <si>
    <t xml:space="preserve">Cada respuesta a PQRSD se reasigna  a cada abogado para su revisión y visto bueno </t>
  </si>
  <si>
    <t xml:space="preserve">Se revisa por cada criterio de calidad las causas del incumplimiento a las respuestas emitidas a las PQRSD para determinar las acciones a tomar </t>
  </si>
  <si>
    <t>GESTIÓN FINANCIERA 
((Fecha de actualización: 31 de jul/2023)</t>
  </si>
  <si>
    <t>10 de febrero de 2023</t>
  </si>
  <si>
    <t>Número de casos en que se han generado desviación en el rubro presupuestal autorizado en el PAA</t>
  </si>
  <si>
    <t xml:space="preserve">Correo electrónico , bitacora de pagos, comunicaciones oficiales según el caso 
Conciliaciones contables entre áreas, informes de gestión, comunicaciones oficiales
Lista de chequeo para verificar la entrega oportuna de la información
</t>
  </si>
  <si>
    <t>Porcentaje de informes financieros presentados a los entes de vigilancia y control dentro de los términos legales vigentes</t>
  </si>
  <si>
    <t>Número  de informes financieros presentados dentro de los términos legales vigentes/Total de informes financieros a reportar a los entes de vigilancia y control)*100.</t>
  </si>
  <si>
    <t>Acuerdos de pago y pagarés en custodia</t>
  </si>
  <si>
    <t>Número de acuerdos de pago  y pagares en custodia / número de acuerdos de pago  y pagares  en el inventario * 100</t>
  </si>
  <si>
    <t xml:space="preserve">En caso de detectar diferencias se efectuan los ajustes respectivos  en los libros de bancos </t>
  </si>
  <si>
    <t xml:space="preserve">Reporte de diferencias en bancos y libros generado por el Área de Tesoreria </t>
  </si>
  <si>
    <t>Porcentaje de partidas conciliatorias identificadas dentro del tiempo establecido</t>
  </si>
  <si>
    <t>Número  de partidas conciliatorias identificadas con edad inferior a 60 días/Total de partidas reportadas)*100</t>
  </si>
  <si>
    <t>Informar al Área de Tesoreria que no se han contabilizado las partidas conciliatorias en el mes siguiente para que gestione lo correspondiente o se realicen los ajustes pertinentes en los libros de contabilidad.</t>
  </si>
  <si>
    <t>Se realiza mediante el seguimiento permanente al cronogrma definido que contiene  los plazos para rendir la información financiera a los entes de control y vigilancia: (1) Cuenta mensual de Contraloría; (2) Estados Financieros a la Contaduría General de la Nación y la Secretaría de Hacienda Distrital; (3) Cuenta anual de Contraloría y  (4) Categoria presupuestal a la Contraloria General de la República;  buscando en lo posible entregar la información antes del plazo establecido.</t>
  </si>
  <si>
    <t>No. de informes financieros presentados dentro de los términos legales vigentes/Total de informes financieros a reportar a los entes de vigilancia y control)*100.</t>
  </si>
  <si>
    <t>Verificar que se incluyan todos los actos administativos de modificación presupuestal en la cuenta mensual de la Contraloría de Bogotá</t>
  </si>
  <si>
    <t>Se genera el informe de modificaciones presupuestales del sistema Seven y se compara con lo registrado en el documento electrónico CBN-1093 "Informe de modificaiones al presupuesto de ingresos, gastos e inversiones</t>
  </si>
  <si>
    <t>Número de observaciones detectadas por entes de control en la rendición de la cuenta a la Contraloría de Bogotá</t>
  </si>
  <si>
    <t>GESTIÓN DE TALENTO HUMANO
( (Fecha de actualización: 7 de jun/2023)</t>
  </si>
  <si>
    <t xml:space="preserve">Comparar la autorizacion previa de horas extras contra la relación de pago de horas extras.
Revisar los  periodos de vacaciones cumplidas de acuerdo a la programacion de vacaciones </t>
  </si>
  <si>
    <t>Se revisa la informacion registrada en el formato de autorización con la contenida en el formato relación de horas extras comparando  uno a uno por cada funcionario, se cruza esta informacion de tal manera que lo autorizado corresponda a lo que se va a pagar y se elabora un archivo plano para subir al sistema de liquidación de nómina.
Con la programación del plan anual de vacaciones, remitida al área de nómina se revisa que: esta  se encuentre autorizada por los jefes respectivos,  que su periodo corresponda al causado, que el dia de inicio de vacaciones sea un  dia hábil y se procede a realizar la liquidación de vacaciones en el sistema de liquidación de nómina.</t>
  </si>
  <si>
    <t xml:space="preserve">Documento de excel donde queda corroborado el cruce de autorización de horas extras contra la relación de horas extras 
Correo electrónico y carpeta compartida  de red (consolidado vacaciones) </t>
  </si>
  <si>
    <t>Revisión devengos Nómina</t>
  </si>
  <si>
    <t>Número de funcionarios revisados en prenómina en el periódo/Numero de funcionarios activos en el periódo</t>
  </si>
  <si>
    <t>Para el caso de los descuentos a realizar por prestamos de entidades financieras,  planes complementarios, medicinas prepagadas, afiliaciones sindicales y embargos judiciales, se verifica en la libranza,  afiliación, o documento equivalente los valores a descontar contra el listado mensual que envian estas entidades, se ingresan al sistema,  y de esta forma se aplica el descuento al funcionario.
Para el caso de las situaciones administrativas como ingresos,retiros,periodos de prueba,encargos entre otros, que se presentan en el mes ,debe existir un acto administrativo (Resolución) donde se revisa la coherencia de la información cargos y fechas involucrados en el acto, se registra en el cuadro de novedades para posteriormente ingresar en el sistema de nómina, se genera la prenomina y se procede a revisar uno a uno la información generada contra los actos administrativos recibidos (fisico o magnético)  por parte de las dependencias.</t>
  </si>
  <si>
    <t>En caso de detectar inconsistencias en las novedades presentadas a favor o en contra del funcionario, se realiza la devolución al tercero correspondiente por correo electronico o radicado fisico solicitando verificación del cobro realizado, una vez recibida la respuesta por parte del tercero se procede a informar al funcionario para determinar el descuento a realizar y previa autorización del mismo se aplica el descuento cuando es un mayor valor al pactado inicialmente.</t>
  </si>
  <si>
    <t>Prenómina y lista chequeo diligenciada para concluir sobre el resultado del control tanto a nivel de las novedades internas con las dependencias como con las entidades externas, asi como la revisión de los actos administrativos. En los casos de las desviaciones quedan registradas en los correos o comunicaciones a las diferentes entidades.</t>
  </si>
  <si>
    <t>Revisión prenómina (excel con los cálculos matemáticos).
Revisión factores salariales
Archivo cuadro de novedades</t>
  </si>
  <si>
    <t xml:space="preserve">Ajustar los documentos soporte de la contratacion  que presentan  inconsistencias  de acuerdo a lo reportado en el seguimiento  realizado con los profesionales encargados del trámite precontractual y de ser necesario  ajustar el plan anual de adquisiciones en los items requeridos </t>
  </si>
  <si>
    <t>Porcentaje de ejecución del plan anual de bienestar e incentivos
Porcentaje de ejecución del plan anual de seguridad y salud en el trabajo
Porcentaje de ejecución del plan institucional de capacitación</t>
  </si>
  <si>
    <t>No. de actividades de bienestar e incentivos desarrolladas/Total de actividades programadas en el plan anual de bienestar e incentivos*100%
No. de actividades de seguridad y salud desarrolladas/Total de actividades programadas en el plan anual de seguridad y salud en el trabajo*100%
No. de actividades de capacitación desarrolladas/Total de actividades programadas en el plan institucional de capacitación*100%</t>
  </si>
  <si>
    <t xml:space="preserve">calendario anual desarrollo humano </t>
  </si>
  <si>
    <t xml:space="preserve">Profesional y tecnico del área de talento humano </t>
  </si>
  <si>
    <t xml:space="preserve">Check List Historias de Vida Laboral. 
</t>
  </si>
  <si>
    <t>Porcentaje de Funcionarios desvinculados que entregan informe con los requisitos establecidos</t>
  </si>
  <si>
    <t>Numero de funcionarios desvinculados con la documentación entregada y revisada/Numero de funcionarios desvinculados en el periodo</t>
  </si>
  <si>
    <t>ADQUISICIÓN DE BIENES Y SERVICIOS 
( Fecha de actualización:30 de jun/2023)</t>
  </si>
  <si>
    <t>15 febrero de 2023</t>
  </si>
  <si>
    <t>Porcentaje de participación en mesas técnicas realizadas para la revisión de las fichas técnicas de los procesos de selección</t>
  </si>
  <si>
    <t>Número de mesas tecnicas en las que participó la Subdirección de Contratación / Número de mesas técnicas  programadas *100%</t>
  </si>
  <si>
    <t>Número de seguimientos realizados   /  Numero de seguimientos programados   *100%</t>
  </si>
  <si>
    <t>Piezas de Comunicación publicadas</t>
  </si>
  <si>
    <t>El supervisor remite comunicación oficial  al contratista solicitandole la actualización de la informacion del contrato en SECOP</t>
  </si>
  <si>
    <t xml:space="preserve">Comunicación oficial ( orfeo o correo electrónico) </t>
  </si>
  <si>
    <t>Comunicación oficial ( orfeo o correo electrónico)  de devolución con las respectivas observaciones.</t>
  </si>
  <si>
    <t>Realizar la revisión del procedimiento de liquidacion de contratos</t>
  </si>
  <si>
    <t>Revisión Procedimiento Liquidaciones</t>
  </si>
  <si>
    <t xml:space="preserve">Comunicación oficial ( orfeo o correo electrónico)  </t>
  </si>
  <si>
    <t xml:space="preserve">Se verifica que la informacion entregada por el contratista  este acorde al periodo de ejecución reportado y  que  los soportes  correspondientes a las obligaciones contractuales  sean legibles  </t>
  </si>
  <si>
    <t>Porcentaje de socializaciones realizadas a los supervisores de contrato</t>
  </si>
  <si>
    <t xml:space="preserve">Por deterioro de los soportes (análogos, digitales) que contienen los documentos de archivo de la entidad </t>
  </si>
  <si>
    <t xml:space="preserve">debido a falta de revisión de documentos deteriorados </t>
  </si>
  <si>
    <t>En desarrollo de los procesos técnicos archivisticos se hace la revision e identificación de documentación deteriorada , se aisla y se aplican dichos procesos de acuerdo con los protocolos establecidos</t>
  </si>
  <si>
    <t xml:space="preserve">El documento que se encuentre deteriorado o contaminado se aisla  y entra en un proceso de cuarentena para posteriormente ser intervenido </t>
  </si>
  <si>
    <t>9 febrero de 2023</t>
  </si>
  <si>
    <t>Porcentaje de espacios controlados para la conservación documental.</t>
  </si>
  <si>
    <t>No. de espacios monitoreados e intervenidos/Total de espacios monitoreados)*100</t>
  </si>
  <si>
    <t xml:space="preserve">Pérdida de información en el préstamo de documentación del archivo central </t>
  </si>
  <si>
    <t>debido a  no devolución de la documentación por parte de las áreas y dependencias.</t>
  </si>
  <si>
    <t xml:space="preserve">minimo 500 veces al año y máximo 5000 veces por año </t>
  </si>
  <si>
    <t xml:space="preserve">Solicitud del préstamo del documento. (Recibida por correo electronico)
Planilla préstamo de documentos diligenciada y firmada por las partes. </t>
  </si>
  <si>
    <t>Número de expedientes - pérdida en el archivo central</t>
  </si>
  <si>
    <t>Verificar que se realice la respectiva denuncia ante la entidad competente y con este documento  proceder a la reconstruccion de los documentos y/o  expedientes</t>
  </si>
  <si>
    <t xml:space="preserve">Se revisa que el área que perdió el documento y/o expediente presente al área de archivo la denuncia, para asi proceder en conjunto con la oficina productora del documento a la reconstrucción del mismo de acuerdo con lo establecido en la normatividad vigente. </t>
  </si>
  <si>
    <t xml:space="preserve">Comunicación oficial al jefe del  área que perdió el expediente cuando asi aplique </t>
  </si>
  <si>
    <t xml:space="preserve">GESTIÓN DOCUMENTAL 
(Fecha de actualización: 27 de jul/2023)
</t>
  </si>
  <si>
    <t xml:space="preserve">GESTIÓN JURIDICA
(Fecha de actualización: 28 de Jul/2023)
</t>
  </si>
  <si>
    <t>Jefe Oficina  Jurídica</t>
  </si>
  <si>
    <t xml:space="preserve">Matriz (Excel) de seguimiento y control de procesos judiciales.
Comunicaciones internas de la OJ  (cuando aplique).
</t>
  </si>
  <si>
    <t>Porcentaje de procesos judiciales y extrajudiciales atendidos dentro de los términos legales vigentes
Resumen</t>
  </si>
  <si>
    <t xml:space="preserve">23 de marzo de 2023 </t>
  </si>
  <si>
    <t>Jefe Oficina Jurídica</t>
  </si>
  <si>
    <t>Porcentaje de trámites de reconocimiento deportivo atendidos dentro del término legal vigente</t>
  </si>
  <si>
    <t xml:space="preserve">
Correo electrónico remitido  proyecto de acto administrativo a secretaria general
Correo electrónico con observaciones al  proyecto de acto administrativo
</t>
  </si>
  <si>
    <t xml:space="preserve">Si la solicitud no cumple con los requerimientos establecidos en la norma se devolverá el proyecto de acto administrativo para las modificaciones que haya a lugar al abogado asignado del trámite respectivo de la Oficina  Jurídica. </t>
  </si>
  <si>
    <t>Acto administrtivo (resolución)  firmado  por la Directora para notificación al solicitante 
Correo electrónico con observaciones al  proyecto de acto administrativo</t>
  </si>
  <si>
    <t>Porcentaje de trámites de aval de escuelas deportivas atendidos dentro del término legal vigente</t>
  </si>
  <si>
    <t>Realizar seguimiento a las etapas y términos de los procesos de cobro ingresados a la Oficina Jurídica.</t>
  </si>
  <si>
    <t>Actualizar el cuadro de seguimiento de procesos de cobro  solicitados a la Oficina Jurídica y revisando  los términos de ley de cada uno de ellos a fin de priorizar la gestión</t>
  </si>
  <si>
    <t xml:space="preserve">Cuadro de seguimiento a las gestiones de cobro (información clasificada) 
Comunicación oficial </t>
  </si>
  <si>
    <t>Realizar mesas de trabajo  trimestrales con las dependencias y/o áreas pertinentes para reportar los avances y/o adelantar las acciones que correspondan frente a los procesos de cobro persuasivo y/o coactivo a cargo de la Oficina Juridica  relacionados con obligaciones a favor del IDRD.</t>
  </si>
  <si>
    <t>Porcentaje de procesos de cobro de cartera iniciados</t>
  </si>
  <si>
    <t>Porcentaje de informes de gestión judicial enviados a la Secretaría Jurídica de la Alcaldía Mayor de Bogotá dentro del término legal vigente</t>
  </si>
  <si>
    <t xml:space="preserve">
15/12/2023</t>
  </si>
  <si>
    <t xml:space="preserve">Realizar verificaciòn de la normatividad aplicable antes de iniciar la elaboraciòn de las auditorías/seguimientos  </t>
  </si>
  <si>
    <t xml:space="preserve">CONTROL DISCIPLINARIO INTERNO
(Fecha de actualización: 27 de Jul/2023)
</t>
  </si>
  <si>
    <t>Número de quejas e informes tramitados</t>
  </si>
  <si>
    <t>La revisión de los términos de la notificación de la decisión se hace de acuerdo con la nomartividad vigente.</t>
  </si>
  <si>
    <t>Autos en los que se ordenó notificación</t>
  </si>
  <si>
    <t>Base de datos de los expedientes 
Actas mensuales en las que conste la revisión de los términos de las notificaciones 
Comunicaciones archivadas dentro de cada expediente</t>
  </si>
  <si>
    <t xml:space="preserve">Debido a la revisión incompleta de los componentes  establecidos para la viabilidad tecnica de la inversión  
</t>
  </si>
  <si>
    <t xml:space="preserve">Se revisa el objeto contractual,  modalidad de contratación, plazo, valor a contratar,  clasificacion del gasto y  metas
</t>
  </si>
  <si>
    <t xml:space="preserve">Debido a la  inadecuada planeacion y seguimiento del cumplimiento de las actividades que conforman las metas 
</t>
  </si>
  <si>
    <t xml:space="preserve">Verificar que la informacion de los compromisos presupuestales registrados   en el PAA esten acordes con la información reportada  por las subdirecciones en los formatos de seguimiento </t>
  </si>
  <si>
    <t xml:space="preserve">Profesional especialziado grado 09 </t>
  </si>
  <si>
    <t>Fecha de fin</t>
  </si>
  <si>
    <t xml:space="preserve">Nombre indicador </t>
  </si>
  <si>
    <t xml:space="preserve">	(No. de solicitudes atendidas dentro de los tiempos establecidos en los acuerdos de nivel de servicio/Total de solicitudes de servicio tecnológico recibidas)*100</t>
  </si>
  <si>
    <t>(No. de horas disponibles de los servicios de comunicaciones /Total de horas de los servicios de comunicaciones)*100</t>
  </si>
  <si>
    <t xml:space="preserve"> 
Por indisponibilidad superior al 10% mensual de los sistemas de información</t>
  </si>
  <si>
    <t xml:space="preserve">
(No. de horas disponibles de los sistemas de información/Total de horas en servicio de los sistemas de información)*100</t>
  </si>
  <si>
    <t xml:space="preserve">
(No. de vulnerabilidades críticas o altas remediadas/Total de vulnerabilidades de seguridad de la información detectadas como críticas o altas)*100</t>
  </si>
  <si>
    <t xml:space="preserve">
	(No. de hitos en proyectos de TI alcanzados/Total de hitos en proyectos de TI programados en la vigencia)*100</t>
  </si>
  <si>
    <t xml:space="preserve">
Horas disponibles mes / total de horas del mes</t>
  </si>
  <si>
    <t>Monitoreo como segunda línea de defensa a 31 de agosto de 2023</t>
  </si>
  <si>
    <t>no se materializó</t>
  </si>
  <si>
    <t xml:space="preserve">No se materializó </t>
  </si>
  <si>
    <t>No se materializó</t>
  </si>
  <si>
    <t xml:space="preserve"> En reunión  presencial realizada el dia 30 de mayo  de 2023 se revisó:
1. CONTROLES :  en sitio se validaron  las evidencias las cuales estan completas  y son las establecidas .
2. PLAN DE ACCIÓN. No aplica </t>
  </si>
  <si>
    <t>no se materilizó</t>
  </si>
  <si>
    <t xml:space="preserve"> En reunión  presencial realizada el dia 30  de junio de 2023 se revisó:
1. CONTROLES :  en sitio se validaron  las evidencias las cuales estan completas  y son las establecidas .
2. PLAN DE ACCIÓN: Reportado en Isolución con seguimiento y evidencias </t>
  </si>
  <si>
    <t>Porcentaje seguimientos efectuados al avance de los procesos en el PAA.</t>
  </si>
  <si>
    <t>15 de septiembre  de 2023</t>
  </si>
  <si>
    <t xml:space="preserve">RIESGO No. 2 Por retrasos en la contratación de bienes, obras y servicios : se ajusta la formula del indicador  de número de  memorandos realizados vs. programados por seguimientos realizados vs. programados  
RIESGO No. 4 Por liquidaciones de contratos o convenios realizadas de manera inadecuada o por fuera del plazo máximo dispuesto por la ley: se ajusta la fecha de finalización del plan de acción de 30 de junio a 15 de septiembre </t>
  </si>
  <si>
    <t xml:space="preserve"> En reunión  presencial realizada el dia 31 de julio de 2023 se revisó:
1. CONTROLES :  en sitio se validaron  las evidencias las cuales estan completas  y son las establecidas .
2. PLAN DE ACCIÓN. No aplica </t>
  </si>
  <si>
    <t xml:space="preserve"> En reunión  presencial realizada el dia 31 de julio de 2023 se revisó:
1. CONTROLES :  en sitio se validaron  las evidencias las cuales estan completas  y son las establecidas .
2. PLAN DE ACCIÓN: Reportado en Isolución con seguimiento y evidencias </t>
  </si>
  <si>
    <t xml:space="preserve"> En reunión  presencial realizada el dia 28 de julio  de 2023 se revisó:
1. CONTROLES :  en sitio se validaron  las evidencias y SE ELIMINA:  Documentacion soporte  ya que la única evidencia es el check list ( control funcionarios )
2. PLAN DE ACCIÓN. no aplica </t>
  </si>
  <si>
    <t xml:space="preserve"> En reunión  presencial realizada el dia 28 de julio  de 2023 se revisó:
1. CONTROLES :  en sitio se validaron  las evidencias  y Se elimina en evidencia de la ejecución : Comité interno de defensa judicial trimestral  ya que no es una evidencia del control 
2. PLAN DE ACCIÓN. Reportado en Isolución con seguimiento y evidencias </t>
  </si>
  <si>
    <t xml:space="preserve"> En reunión  presencial realizada el dia 28 de julio  de 2023 se revisó:
1. CONTROLES :  en sitio se validaron  las evidencias las cuales estan completas  y son las establecidas .
2. PLAN DE ACCIÓN. Reportado en Isolución con seguimiento y evidencias </t>
  </si>
  <si>
    <t xml:space="preserve"> En reunión  presencial realizada el dia 28 de julio  de 2023 se revisó:
1. CONTROLES :  en sitio se validaron  las evidencias y se elimina en evidencia de la ejecución:  Correo electrónico, lista de chequeo otorgamiento,  actualización y renovación, lista de chequeo renovación clubes no deportivos, lista de chequeo otorgamiento clubes no deportivos, lista de chequeo  actualización clubes no deportivos YA QUE NO ES LA EVIDENCIA COMO TAL sino:  Comunicación oficial (correo o memorando)  y proyecto de acto administrativo.
Se adicionan: Correo electrónico remitido  proyecto de acto administrativo a secretaria general, Acto administrtivo (resolución)  firmado  por la Directora para notificación al solicitante 
2. PLAN DE ACCIÓN. Reportado en Isolución con seguimiento y evidencias </t>
  </si>
  <si>
    <t xml:space="preserve"> En reunión  presencial realizada el dia 28 de julio  de 2023 se revisó:
1. CONTROLES :  en sitio se validaron  las evidencias las cuales estan completas  y son las establecidas   Se adiciona en evidencia de la ejecución: Comunicación oficial 
2. PLAN DE ACCIÓN. Reportado en Isolución con seguimiento y evidencias </t>
  </si>
  <si>
    <t xml:space="preserve">
</t>
  </si>
  <si>
    <t xml:space="preserve">Sin revisar </t>
  </si>
  <si>
    <t xml:space="preserve"> En reunión  presencial realizada el dia 27 de julio de 2023 se revisó:
1. CONTROLES :  en sitio se validaron  las evidencias las cuales estan completas  y son las establecidas .
2. PLAN DE ACCIÓN. No aplica </t>
  </si>
  <si>
    <t xml:space="preserve"> En reunión  presencial realizada el dia 27 de julio de 2023 se revisó:
1. CONTROLES :  en sitio se validaron  las evidencias las cuales estan completas  y son las establecidas . Se incluye en la evidencia : Comunicaciones archivadas dentro de cada expediente.
2. PLAN DE ACCIÓN. No aplica </t>
  </si>
  <si>
    <t xml:space="preserve"> En reunión  presencial realizada el dia 27 de julio de 2023 se revisó:
1. CONTROLES :  en sitio se validaron  las evidencias las cuales estan completas  y son las establecidas . En el Propósito del control se cambia la palabra suministro por socialización 
2. PLAN DE ACCIÓN: Reportado en Isolución con seguimiento y evidencias </t>
  </si>
  <si>
    <t xml:space="preserve"> En reunión  presencial realizada el dia 27 de julio de 2023 se revisó:
1. CONTROLES :  en sitio se validaron  las evidencias las cuales estan completas  y son las establecidas .En el Propósito del control se elimina la frase ( que sean competencia directa de la gerencia del proyecto) 
2. PLAN DE ACCIÓN: Reportado en Isolución con seguimiento y evidencias </t>
  </si>
  <si>
    <t xml:space="preserve"> En reunión  presencial realizada el dia 27 de julio de 2023 se revisó:
1. CONTROLES :  en sitio se validaron  las evidencias las cuales estan completas  y son las establecidas .Se elimina el control 2 “correctivo” descrito como "Revisar la PQRSD vencida para establecer responsable" en razón  a que no reduce el impacto de la materialización del riesgo, solo da cuenta de una acción a tomar frente a una posible causa del evento ocurrido.
2. PLAN DE ACCIÓN. El 20 de abril se realizó socialización a toda la STRD de la oportunidad, la calidad y el proceso de respuesta que debe darse a las PQRDS que son asignadas a la STRD. Evidencias: Memo de invitación, enlace de grabación ( https://drive.google.com/file/d/1N1Ld3jboswuIyxTZrJiIPc42MrL0reU1/view?usp=sharing ) y listado de asistencia. Reporta EHS., ACCION CERRADA </t>
  </si>
  <si>
    <t xml:space="preserve"> En reunión  presencial realizada el dia 27 de julio de 2023 se revisó:
1. CONTROLES :  en sitio se validaron  las evidencias las cuales estan completas  y son las establecidas 
2. PLAN DE ACCIÓN: El 20 de abril se realizó socialización a toda la STRD de la oportunidad, la calidad y el proceso de respuesta que debe darse a las PQRDS que son asignadas a la STRD. Evidencias: Memo de invitación, enlace de grabación ( https://drive.google.com/file/d/1N1Ld3jboswuIyxTZrJiIPc42MrL0reU1/view?usp=sharing ) y listado de asistencia. Reporta EHS.</t>
  </si>
  <si>
    <t>Debido a la 
entrega de la información  incompleta y extemporanea por parte de las áreas</t>
  </si>
  <si>
    <t xml:space="preserve">Profesionales delegados en el comité creativo
</t>
  </si>
  <si>
    <t xml:space="preserve">Verificar en comité creativo el desarrollo de los planes de comunicación que se implementan de acuerdo con  lo establecido en la estrategia de comunicaciones de la entidad, así como las solicitadas por las  áreas /dependencias  </t>
  </si>
  <si>
    <t xml:space="preserve">Se realizan reuniones de comité creativo  para conocer, definir y hacer seguimiento a  las acciones a desarrollar teniendo en cuenta las actividades  propuestas por la Oficina Asesora de Comunicaciones, asi como  por las áreas /dependencias  
</t>
  </si>
  <si>
    <t xml:space="preserve">Se replantea plan táctico y se reprograma de acuerdo a las prioridades  
</t>
  </si>
  <si>
    <t xml:space="preserve">Actas de reunión 
</t>
  </si>
  <si>
    <t>semanal</t>
  </si>
  <si>
    <t>Verificar en comité creativo el tráfico de tareas</t>
  </si>
  <si>
    <t>Se ingresa  a la mesa de ayuda GLPI,  y se registra el número del ticket asignado para continuar con la revisión del contenido de la solicitud verificando que la misma este completa y contenga los  anexos , asi mismo, que la solicitud llegue dentro de los tiempos (ANS) establecidos por la Oficina Asesora de Comunicaciones.</t>
  </si>
  <si>
    <t>En caso de identificar información incompleta se contacta al solicitante y se le comunica que tiene información incompleta para que la allegue en un tiempo máximo de un dia.
Si la información no llega se cierra el ticket por falta de requisitos para atenderla</t>
  </si>
  <si>
    <t>GLPI</t>
  </si>
  <si>
    <t>Realizar una socialización a las áreas / dependencias acerca  de la calidad y oportunidad  de la información  a entregar para cumplir con el objetivo del proceso</t>
  </si>
  <si>
    <t xml:space="preserve">Jefe oficina comunicaciones </t>
  </si>
  <si>
    <t>24 de agosto de 2023</t>
  </si>
  <si>
    <t xml:space="preserve">10 de diciembre de 2023 </t>
  </si>
  <si>
    <t>Número de estrategias de comunicación implementadas</t>
  </si>
  <si>
    <t xml:space="preserve">GESTION DE COMUNICACIONES 
(Fecha de actualización:23 de agosto/2023)
</t>
  </si>
  <si>
    <t xml:space="preserve"> En reunión  presencial realizada el dia 27 de julio y  23 de agosto de 2023 se revisó:
 CONTROLES :  en sitio se validaron  las evidencias  y se solciitan los siguientes ajustes: 
1. responsables del control:  estaba Jefe de oficina de comunicaciones, se cambia por : Profesionales delegados en el comité creativo
2. Periodicidad: control 1 y 2 estaba mensual se cambia a semanal                                                                                                                                                                                                                                                                                         3.  Propósito del control : 
3,1 control 1 estaba: Verificar en comité creativo el desarrollo de estrategias de comunicación a ser implementadas de acuerdo con las establecidas en el plan de acción del Oficina asi como las solicitadas por las  áreas /dependencias y se cambia por Verificar en comité creativo el desarrollo de los planes de comunicación que se implementan de acuerdo con  lo establecido en la estrategia de comunicaciones de la entidad, así como las solicitadas por las  áreas /dependencias.
3,2 control 2:  estaba: Verificar en mesa de trabajo el  tráfico de tareas  se cambia por :Verificar en comité creativo el tráfico de tareas       
4.Como se actúa en caso de observaciones o desviaciones : Control 1 estaba : Se incluye ajustes en las listas de chequeo y se cambia por : Se replantea plan táctico y se reprograma de acuerdo a las prioridades                                                                                                                                                                                                                                                                                          5.Evidencia de la ejecución: control 1 se suprimen Listas de chequeo  y control 3  se cambia Reporte de seguimiento a solicitudes (excel) se deja GLPI       
2. PLAN DE ACCIÓN. al ajustarse se modificó su fecha , esta en proceso </t>
  </si>
  <si>
    <t xml:space="preserve">Posible quejas de los Fondos de Desarrollo Local y comunidad en general </t>
  </si>
  <si>
    <t xml:space="preserve"> 
Por no actualización a los criterios de elegibilidad y viabilidad establecidos por el IDRD, para los Presupuestos Participativos desactualizados</t>
  </si>
  <si>
    <t>Debido a falta de revision de los criterios  elegibilidad y viabilidad establecidos por el IDRD.</t>
  </si>
  <si>
    <t xml:space="preserve">Posible quejas  en Instancias de Participación Local  / DRAFE </t>
  </si>
  <si>
    <t xml:space="preserve">Por no cumplir los compromisos adquiridos en Instancias de Participación Local  DRAFE .  </t>
  </si>
  <si>
    <t xml:space="preserve">Debido a la falta de seguimiento a los compromisos adquiridos  en las instancias de Participación Local </t>
  </si>
  <si>
    <t>2 veces al año</t>
  </si>
  <si>
    <t xml:space="preserve"> de 24 a 500 veces por año </t>
  </si>
  <si>
    <t>Profesional asignado de la Oficina de Asuntos Locales.</t>
  </si>
  <si>
    <t xml:space="preserve">Revisar que los criterios de elegibilidad y viabilidad definidos por los procesos misionales esten de acuerdo a la normatividad vigente. 
</t>
  </si>
  <si>
    <t>Una vez recibido el documento actualizado por los procesos misionales se revisa que su contenido sea entendible y dé respuesta a la normatividad aplicable y vigente por la Secretaría Distrital de Planeación.</t>
  </si>
  <si>
    <t xml:space="preserve">Se solicita al proceso misional correspondiente, los ajustes a las observaciones presentandas. </t>
  </si>
  <si>
    <t>Comunicación oficial remitida al proceso misional correspondiente.
Correo electrónico dirigido al Jefe de Asuntos Locales para aprobación del documento.  
.</t>
  </si>
  <si>
    <t xml:space="preserve">Verificar en las actas de las instancias los compromisos adquiridos por el IDRD    </t>
  </si>
  <si>
    <t>Se revisan las acciones a implementar, responsables ,  fechas establecidas y se toman las decisiones para asegurar su cumplimiento almacenando las evidencias en el drive dispuesto por la Oficina de Asuntos Locales.</t>
  </si>
  <si>
    <t xml:space="preserve">En caso de  atrasos en  la implementacion  de acciones  le informa por correo electronico al profesional local correspondiente para la ejecución de la acción pendiente 
 </t>
  </si>
  <si>
    <t xml:space="preserve">Seguimientos a compromisos en las actas almacenadas en el drive 
 Comunicación oficial y/o correo electrónico </t>
  </si>
  <si>
    <t xml:space="preserve">probabilidad </t>
  </si>
  <si>
    <t xml:space="preserve">Realizar 1 sensibilización a los profesionales  de la OAL sobre los criterios de elegibilidad y viabilidad </t>
  </si>
  <si>
    <t>Profesional asignado (encargado de presupuestos  participativos )</t>
  </si>
  <si>
    <t xml:space="preserve">31 de agosto </t>
  </si>
  <si>
    <t xml:space="preserve">Propuestas rechazadas por causa de desactualización de los criterios </t>
  </si>
  <si>
    <t xml:space="preserve">No. De propuestas rechazadas por causa de desactualización de los criterios / Total de propuestas recibidas </t>
  </si>
  <si>
    <t xml:space="preserve">Solicitar por medio de comunicación interna a la dependencia técnica correspondiente, reunión para socializar el o los compromisos adquiridos en Instancias de Participación. </t>
  </si>
  <si>
    <t xml:space="preserve">Profesional asignado (encargado de Instancias de Participacion Local) </t>
  </si>
  <si>
    <t>Porcentaje de compromisos atendidos en el marco de las instancias de participación local</t>
  </si>
  <si>
    <t xml:space="preserve">(No. de compromisos atendidos en las instancias Consejo Local de Gobierno, Unidad de Apoyo Técnico y Comisión Local Intersectorial de Participación /Total de compromisos generados en las instancias Consejo Local de Gobierno, Unidad de Apoyo Técnico y Comisión Local Intersectorial de Participación) *100 </t>
  </si>
  <si>
    <t>ASUNTOS LOCALES 
(Fecha de actualización: 31 de agosto /2023)</t>
  </si>
  <si>
    <t xml:space="preserve"> En reunión  presencial realizada el dia 23 y25 de agosto de 2023 se ajustó el mapa de riesgos teniendo en cuenta el ajuste en la caracterización del proceso , para lo cual se definieron riesgos asociados con: criterios de elegibilidad y viabilidad, compromisos adquiridos en Instancias de Participación Local  DRAFE , se definieron los controles   y las evidencias se estan llevando actualmente , Respecto al plan de accion y los indicadores  estos seran reportados a partir del mes de septiembre 
</t>
  </si>
  <si>
    <t xml:space="preserve">Indicadores  pendientes de medición </t>
  </si>
  <si>
    <t xml:space="preserve">No se puede concluir </t>
  </si>
  <si>
    <t>11 de marzo de 2023</t>
  </si>
  <si>
    <t xml:space="preserve"> Numero de verificaciones  realizadas / numero de verificaciones programadas *100
</t>
  </si>
  <si>
    <t xml:space="preserve">Orientaciones realizadas a las subdirecciones 
</t>
  </si>
  <si>
    <t>Orientaciones realizadas a las subdirecciones relacionadas con la ejecución al PAA</t>
  </si>
  <si>
    <t>Verificaciones realizadas a la ejecución presupuestal de los proyectos en el PAA</t>
  </si>
  <si>
    <t xml:space="preserve"> No se ha realizado  reunión  presencial para validar controles  y evidencias 
PLAN DE ACCIÓN :  Se han reportado en Isolucion los seguimientos junto con las evidencias 
</t>
  </si>
  <si>
    <t xml:space="preserve"> No se ha realizado  reunión  presencial para validar controles  y evidencias .
PLAN DE ACCIÓN :  Se han reportado en Isolucion los seguimientos junto con las evidencias 
</t>
  </si>
  <si>
    <t xml:space="preserve"> En reunión  presencial  se revisó:
1. CONTROLES :  en sitio se validaron  las evidencias las cuales estan completas  y son las establecidas   
2. PLAN DE ACCIÓN. Reportado en Isolución con seguimiento y evidencias </t>
  </si>
  <si>
    <t xml:space="preserve">No se  materializó </t>
  </si>
  <si>
    <t xml:space="preserve">Acta reunión de comité de obra.
Cronograma de obra ajustado cuando aplique </t>
  </si>
  <si>
    <t xml:space="preserve">Realizar sensibilizaciones sobre la actualización el manual de aprovechamiento económico denominado protocolo de aprovechamiento económico </t>
  </si>
  <si>
    <t xml:space="preserve">23 de febrero  2023 </t>
  </si>
  <si>
    <t>Sensibilizaciones aprovechamiento económico</t>
  </si>
  <si>
    <t xml:space="preserve">
( Número de sensibilizaciones  ejecutadas / Número de sensibilizaciones programadas * 100)</t>
  </si>
  <si>
    <t xml:space="preserve">Porcentaje de avance en los contratos de mantenimientos prevntivos y /o correctivos </t>
  </si>
  <si>
    <t xml:space="preserve">
 (Porcentaje de avance de las contratos activos / Total de contratos * 100)</t>
  </si>
  <si>
    <t xml:space="preserve">Realizar los requerimientos a los que haya lugar a los  contratistas en el marco del cumplimiento de la programación de estabilidad de obra
</t>
  </si>
  <si>
    <t xml:space="preserve"> 30 de  Diciembre de 2023</t>
  </si>
  <si>
    <t xml:space="preserve">Visitas de estabilidad   de obra </t>
  </si>
  <si>
    <t>Metas proyecto de inversión</t>
  </si>
  <si>
    <t xml:space="preserve">Porcentaje de PQRS contestadas dentro de los términos  legales vigentes </t>
  </si>
  <si>
    <t xml:space="preserve">
( Número de PQRSD que cumplen con el tiempo establecido / Número de PQRSD recibidas * 100 (medido por atencion al ciudadano)</t>
  </si>
  <si>
    <t xml:space="preserve"> En reunión  presencial realizada el dia 1 de junio  de 2023 se revisó:
1. CONTROLES :  en sitio se validaron  las evidencias las cuales estan completas  y son las establecidas . 
2. PLAN DE ACCIÓN: Reportado en Isolución con seguimiento y evidencias </t>
  </si>
  <si>
    <t xml:space="preserve">
 En reunión  presencial realizada el dia 1 de junio  de 2023 se revisó:
1. CONTROLES :  en sitio se validaron  las evidencias las cuales estan completas  y son las establecidas . 
2. PLAN DE ACCIÓN: Reportado en Isolución con seguimiento y evidencias . Se elimina el registro de bitacora de obra ya que no aporta valor a la ejecución del control </t>
  </si>
  <si>
    <t xml:space="preserve"> En reunión  presencial realizada el dia 1 de junio  de 2023 se revisó:
1. CONTROLES :  en sitio se validaron  las evidencias las cuales estan completas  y son las establecidas . 
2. PLAN DE ACCIÓN: Reportado en Isolución con seguimiento y evidencias. Se modifica  el informe de SEGPLAN   por  el correo electronico de revision  de los riesgos de las fichas MGA </t>
  </si>
  <si>
    <t xml:space="preserve"> En reunión  presencial realizada el dia 1 de junio  de 2023 se revisó:
1. CONTROLES :  en sitio se validaron  las evidencias las cuales estan completas  y son las establecidas 
2. PLAN DE ACCIÓN.Reportado en Isolución con seguimiento y evidencias</t>
  </si>
  <si>
    <t xml:space="preserve">STRD tiene una acción correctiva 202116 relacionada con la inoportunidad en la atención a PQRS
</t>
  </si>
  <si>
    <t>STP tiene una acción correctiva 202113 relacionada con la inoportunidad en la atención a PQRS</t>
  </si>
  <si>
    <t>Se materializó</t>
  </si>
  <si>
    <t>(Mesas de trabajo realizadas/
Mesas de trabajo programadas *100)</t>
  </si>
  <si>
    <t xml:space="preserve">
(Número de visitas realizadas  / Número de visitas programadas *100)</t>
  </si>
  <si>
    <t>ADMINISTRACIÓN DE PARQUES Y ESCENARIOS- STP
(Fecha de actualización: 1 de junio /2023)</t>
  </si>
  <si>
    <t>PLANEACIÓN DE LA GESTIÓN
(Fecha de actualización: 29 de agosto/2023)</t>
  </si>
  <si>
    <t>DISEÑO Y CONSTRUCCIÓN DE PARQUES Y ESCENARIOS 
((Fecha de actualización:25 de agosto /2023)</t>
  </si>
  <si>
    <t>En caso de identificar fallas constructivas, deterioros o daños en la obra visitada de los contratos y proyectos de zonas de cesión, se procede a realizar las requerimientos de manera preventiva, correctiva y perentoria, según lo establecido en el procedimiento de seguimiento a contratos de obras y proyectos en zonas de cesión finalizados con pólizas de estabilidad y/o calidad vigentes.</t>
  </si>
  <si>
    <t xml:space="preserve">Verificar  que la respuesta  a la PQRSD cumplan con los  criterios de calidad (calidez, claridad, solución de fondo y coherencia)  </t>
  </si>
  <si>
    <t xml:space="preserve">Solicitar a la Subdireccion de Contratación, el inicio del proceso administrativo comun y principal para hacer efectivo el amparo de la poliza del contrato.
</t>
  </si>
  <si>
    <t xml:space="preserve">8 de febrero de 2023 </t>
  </si>
  <si>
    <t>Porcentaje de contratos a cargo de la Subdirección con procesos sancionatorios</t>
  </si>
  <si>
    <t>Porcentaje de visitas de estabilidad de obra.</t>
  </si>
  <si>
    <t xml:space="preserve">Se solicita a la Oficina Asesora de Planeación la reformulación del proyecto de inversión y la implementación de las acciones definidas en la actividad de control.
</t>
  </si>
  <si>
    <t>Cumplimiento mensual de metas-proyectos de inversión</t>
  </si>
  <si>
    <t xml:space="preserve">(No. de peticiones, quejas, reclamos y sugerencias contestadas en el aplicativo Bogotá Te Escucha dentro de los términos legales vigentes/Total de peticiones, quejas, reclamos y sugerencias recibidas)*100
INDICADOR MEDIDO POR ATENCION AL CIUDADANO 
</t>
  </si>
  <si>
    <t xml:space="preserve"> En reunión  presencial realizada el dia 27 de julio  de 2023 se revisó:
1. CONTROLES :  en sitio se validaron  las evidencias las cuales estan completas  y son las establecidas . 
2. PLAN DE ACCIÓN: se solicitó ajustar el plan de acción : Requerir a la supervisión y/o interventoría un informe  de presunto incumplimiento contractual que de cuenta de las causas, hechas, obligaciones presuntamente incumplidas y tazación de multa. NOTA: NO SE AJUSTÓ EL PLAN DE ACCIÓN  DE ACUERDO A LA OBSERVACIONES  REALIZADAS POR OAP EL DIA  27 DE JULIO . </t>
  </si>
  <si>
    <t xml:space="preserve"> En reunión  presencial realizada el dia 27 de julio  de 2023 se revisó:
1. CONTROLES :  en sitio se validaron  las evidencias las cuales estan completas  y son las establecidas . 
2. PLAN DE ACCIÓN: se solicitó ajustar el plan de acción :  Solicitar a la Subdireccion de Contratación, el inicio del proceso administrativo comun y principal para hacer efectivo el amparo de la poliza del contrato.
NOTA: NO SE AJUSTÓ EL PLAN DE ACCIÓN  DE ACUERDO A LA OBSERVACIÓN  REALIZADA POR OAP  EL DIA  27 DE JULIO , ASI MISMO REVISANDO EL PROCEDIMIENTO DE ESTABILIDAD  EN LA ACTIVIDAD NO. 13 EN LA COLUMNA DE OBSERVACIÓN SE ENCUENTRA ESTA DESCRIPCIÓN COMO UNA NOTA , POR LO CUAL NO PUEDE TOMARSE COMO UN PLAN DE ACCIÓN </t>
  </si>
  <si>
    <t xml:space="preserve"> En reunión  presencial realizada el dia 27 de julio  de 2023 se revisó:
1. CONTROLES :  en sitio se validaron  las evidencias y se solicitó ajustar Como se actúa en caso de observaciones o desviaciones : Hacer requerimiento a los responsables del cumplimiento de las metas, sobre el % de avance y justificaciones de retraso en caso que aplique. NOTA: ACA DEBE IR LA REFORMULACION DEL PROYECTO ( LO QUE ESTABA ANTES) Y NO SE HIZO.
2. PLAN DE ACCIÓN:  solicitar a la Oficina Asesora de Planeación la reformulación del proyecto de inversión y la implementación de las acciones definidas en la actividad de control.NOTA:ESTO DEBE IR EN LA COLUMNA DE DESVIACIONES  Y DEBEN DEFINIR UN PLAN DE ACCIÓN PORQUE  EL PLAN ANTERIOR " Hacer requerimiento a los responsables del cumplimiento de las metas, sobre el % de avance y justificaciones de retraso en caso que aplique.",  TAL Y COMO SE EXPLICO EN LA REUNION DEL 27 DE JULIO NO ES UN PLAN DE ACCION, HACE PARTE DEL CONTROL .  NO SE HIZO  </t>
  </si>
  <si>
    <t xml:space="preserve"> En reunión  presencial realizada el dia 27 de julio  de 2023 se revisó:
1. CONTROLES :   en sitio se validaron  las evidencias las cuales estan completas  y son las establecidas . 
2. PLAN DE ACCIÓN:    Realizar requerimiento  por medio de orfeo desde la STC a los responsables de la respuesta con el fin de brindar explicaciones al incumplimiento en los términos de ley NOTA: SE DEBE MODIFICAR DADO QUE NO DEFINE UNA ACCION NUEVA  QUE REDUZCA EL RIESGO RESIDUAL  , no se hizo .</t>
  </si>
  <si>
    <t xml:space="preserve"> En reunión  presencial realizada el dia 27 de julio  de 2023 se revisó:
1. CONTROLES :   en sitio se validaron  las evidencias las cuales estan completas  y son las establecidas . 
2. PLAN DE ACCIÓN:    Reportado en Isolución con seguimiento y evidencias </t>
  </si>
  <si>
    <t xml:space="preserve">Indicador:  Número de contratos con proceso sancionatorio/ Número de contratos en ejecución de la STC *100 NOTA: SE SOLICITÓ AJUSTAR EL INDICADOR DE ACUERDO A LA OBSERVACIONES  REALIZADAS POR OAP  EL DIA  27 DE JULIO . NO SE HIZO 
Indicador: (No. de peticiones, quejas, reclamos y sugerencias contestadas en el aplicativo Bogotá Te Escucha dentro de los términos legales vigentes/Total de peticiones, quejas, reclamos y sugerencias recibidas)*100 . NOTA: DEBE DEFINIR INDICADOR PARA EL PROCESO DE ACUERDO A LA OBSERVACIONES  REALIZADAS POR OAP EL DIA  27 DE JULIO . NO SE HIZO 
Indicador:  No. de respuestas a requerimientos sin observaciones en cuanto a los criterios de calidad (calidez, claridad, solución de fondo,  coherencia y  manejo del sistema ) /Total de requerimientos evaluados en el aplicativo SDQS)*100  NOTA: DEBE DEFINIR INDICADOR PARA EL PROCESO DE ACUERDO A LA OBSERVACIONES  REALIZADAS POR OAP EL DIA  27 DE JULIO . NO SE HIZO 
</t>
  </si>
  <si>
    <r>
      <t>DEBIDO A 
 la  inadecuada</t>
    </r>
    <r>
      <rPr>
        <sz val="20"/>
        <rFont val="Arial"/>
        <family val="2"/>
      </rPr>
      <t xml:space="preserve"> planeación  </t>
    </r>
    <r>
      <rPr>
        <sz val="20"/>
        <color rgb="FFFF0000"/>
        <rFont val="Arial"/>
        <family val="2"/>
      </rPr>
      <t xml:space="preserve"> </t>
    </r>
    <r>
      <rPr>
        <sz val="20"/>
        <color theme="1"/>
        <rFont val="Arial"/>
        <family val="2"/>
      </rPr>
      <t xml:space="preserve">y seguimiento del cumplimiento de las actividades que conforman las metas </t>
    </r>
  </si>
  <si>
    <r>
      <t xml:space="preserve">Informes de seguimiento mensual
</t>
    </r>
    <r>
      <rPr>
        <strike/>
        <sz val="20"/>
        <color theme="1"/>
        <rFont val="Arial"/>
        <family val="2"/>
      </rPr>
      <t xml:space="preserve">
C</t>
    </r>
    <r>
      <rPr>
        <sz val="20"/>
        <color theme="1"/>
        <rFont val="Arial"/>
        <family val="2"/>
      </rPr>
      <t xml:space="preserve">orreo electronico de revision  de los riesgos de las dfichas MGA </t>
    </r>
  </si>
  <si>
    <r>
      <rPr>
        <sz val="20"/>
        <rFont val="Arial"/>
        <family val="2"/>
      </rPr>
      <t>Debido a la falta de  s</t>
    </r>
    <r>
      <rPr>
        <sz val="20"/>
        <color theme="1"/>
        <rFont val="Arial"/>
        <family val="2"/>
      </rPr>
      <t xml:space="preserve">eguimiento a la gestión  de las respuestas de  PQRDS </t>
    </r>
  </si>
  <si>
    <r>
      <rPr>
        <sz val="20"/>
        <rFont val="Arial"/>
        <family val="2"/>
      </rPr>
      <t xml:space="preserve">Debido a  la falta de </t>
    </r>
    <r>
      <rPr>
        <sz val="20"/>
        <color theme="1"/>
        <rFont val="Arial"/>
        <family val="2"/>
      </rPr>
      <t xml:space="preserve">verificación en  la calidad de las respuestas de PQRDS por parte de las Áreas / Dependencias </t>
    </r>
  </si>
  <si>
    <r>
      <rPr>
        <sz val="20"/>
        <rFont val="Arial"/>
        <family val="2"/>
      </rPr>
      <t xml:space="preserve">Requerir a la supervisión y/o interventoría un informe  de presunto incumplimiento contractual que de cuenta de las causas, hechas, obligaciones presuntamente incumplidas y tazación de multa. 
</t>
    </r>
    <r>
      <rPr>
        <sz val="20"/>
        <color rgb="FFFF0000"/>
        <rFont val="Arial"/>
        <family val="2"/>
      </rPr>
      <t xml:space="preserve">
</t>
    </r>
  </si>
  <si>
    <r>
      <rPr>
        <sz val="20"/>
        <rFont val="Arial"/>
        <family val="2"/>
      </rPr>
      <t xml:space="preserve">Número de contratos con proceso sancionatorio/ Número de contratos en ejecución de la STC *100
</t>
    </r>
    <r>
      <rPr>
        <sz val="20"/>
        <color rgb="FFFF0000"/>
        <rFont val="Arial"/>
        <family val="2"/>
      </rPr>
      <t xml:space="preserve">
</t>
    </r>
  </si>
  <si>
    <r>
      <rPr>
        <sz val="20"/>
        <rFont val="Arial"/>
        <family val="2"/>
      </rPr>
      <t>Hacer requerimiento a los responsables del cumplimiento de las metas, sobre el % de avance y justificaciones de retraso en caso que aplique</t>
    </r>
    <r>
      <rPr>
        <sz val="20"/>
        <color rgb="FFFF0000"/>
        <rFont val="Arial"/>
        <family val="2"/>
      </rPr>
      <t xml:space="preserve">.
</t>
    </r>
  </si>
  <si>
    <r>
      <rPr>
        <sz val="20"/>
        <rFont val="Arial"/>
        <family val="2"/>
      </rPr>
      <t xml:space="preserve">
 Realizar requerimiento  por medio de orfeo desde la STC a los responsables de la respuesta con el fin de brindar explicaciones al incumplimiento en los términos de ley 
</t>
    </r>
    <r>
      <rPr>
        <sz val="20"/>
        <color rgb="FFFF0000"/>
        <rFont val="Arial"/>
        <family val="2"/>
      </rPr>
      <t xml:space="preserve">
</t>
    </r>
  </si>
  <si>
    <r>
      <rPr>
        <sz val="20"/>
        <rFont val="Arial"/>
        <family val="2"/>
      </rPr>
      <t>No. de respuestas a requerimientos sin observaciones en cuanto a los criterios de calidad (calidez, claridad, solución de fondo,  coherencia y  manejo del sistema ) /Total de requerimientos evaluados en el aplicativo SDQS)*100</t>
    </r>
    <r>
      <rPr>
        <sz val="20"/>
        <color rgb="FFFF0000"/>
        <rFont val="Arial"/>
        <family val="2"/>
      </rPr>
      <t xml:space="preserve">
</t>
    </r>
    <r>
      <rPr>
        <sz val="20"/>
        <rFont val="Arial"/>
        <family val="2"/>
      </rPr>
      <t>INDICADOR MEDIDO POR ATENCION AL CIUDADANO</t>
    </r>
    <r>
      <rPr>
        <sz val="20"/>
        <color rgb="FFFF0000"/>
        <rFont val="Arial"/>
        <family val="2"/>
      </rPr>
      <t xml:space="preserve">
</t>
    </r>
  </si>
  <si>
    <r>
      <t xml:space="preserve"> En reunión  presencial realizada el dia 07 de junio de 2023 se revisó:
</t>
    </r>
    <r>
      <rPr>
        <b/>
        <sz val="20"/>
        <rFont val="Arial"/>
        <family val="2"/>
      </rPr>
      <t xml:space="preserve">
1. CONTROLES :  </t>
    </r>
    <r>
      <rPr>
        <sz val="20"/>
        <rFont val="Arial"/>
        <family val="2"/>
      </rPr>
      <t xml:space="preserve">en sitio se validaron  las evidencias las cuales estan completas  y son las establecidas .
</t>
    </r>
    <r>
      <rPr>
        <b/>
        <sz val="20"/>
        <rFont val="Arial"/>
        <family val="2"/>
      </rPr>
      <t>2. PLAN DE ACCIÓN.</t>
    </r>
    <r>
      <rPr>
        <sz val="20"/>
        <rFont val="Arial"/>
        <family val="2"/>
      </rPr>
      <t xml:space="preserve"> No aplica </t>
    </r>
  </si>
  <si>
    <r>
      <t xml:space="preserve"> No cumplir con la meta  establecida  para  los planes que conforman  el Plan Estratégico de Talento Humano</t>
    </r>
    <r>
      <rPr>
        <sz val="20"/>
        <color rgb="FFFF0000"/>
        <rFont val="Arial"/>
        <family val="2"/>
      </rPr>
      <t xml:space="preserve"> </t>
    </r>
    <r>
      <rPr>
        <sz val="20"/>
        <rFont val="Arial"/>
        <family val="2"/>
      </rPr>
      <t>(PIC, Bienestar e incentivos y SST</t>
    </r>
    <r>
      <rPr>
        <sz val="20"/>
        <color theme="1"/>
        <rFont val="Arial"/>
        <family val="2"/>
      </rPr>
      <t xml:space="preserve">)  </t>
    </r>
  </si>
  <si>
    <r>
      <t>Debido a demora en</t>
    </r>
    <r>
      <rPr>
        <sz val="20"/>
        <color rgb="FFFF0000"/>
        <rFont val="Arial"/>
        <family val="2"/>
      </rPr>
      <t xml:space="preserve"> </t>
    </r>
    <r>
      <rPr>
        <sz val="20"/>
        <rFont val="Arial"/>
        <family val="2"/>
      </rPr>
      <t>las actividades precontractuales</t>
    </r>
    <r>
      <rPr>
        <sz val="20"/>
        <color rgb="FFFF0000"/>
        <rFont val="Arial"/>
        <family val="2"/>
      </rPr>
      <t xml:space="preserve"> </t>
    </r>
    <r>
      <rPr>
        <sz val="20"/>
        <color theme="1"/>
        <rFont val="Arial"/>
        <family val="2"/>
      </rPr>
      <t>que se requieren para la ejecución de algunas actividades establecidas en el Plan Estratégico de Talento Humano (PIC, Bienestar e incentivos y SST)</t>
    </r>
  </si>
  <si>
    <r>
      <t xml:space="preserve"> En reunión  presencial realizada el dia 07 de junio de 2023 se revisó:
</t>
    </r>
    <r>
      <rPr>
        <b/>
        <sz val="20"/>
        <rFont val="Arial"/>
        <family val="2"/>
      </rPr>
      <t xml:space="preserve">1. CONTROLES </t>
    </r>
    <r>
      <rPr>
        <sz val="20"/>
        <rFont val="Arial"/>
        <family val="2"/>
      </rPr>
      <t xml:space="preserve">:  en sitio se validaron  las evidencias y se ajusta  : cronograma ISOLUCION y SIDEAP por calendario anual desarrollo humano , que es la evidencia como tal.
</t>
    </r>
    <r>
      <rPr>
        <b/>
        <sz val="20"/>
        <rFont val="Arial"/>
        <family val="2"/>
      </rPr>
      <t xml:space="preserve">2. PLAN DE ACCIÓN. </t>
    </r>
    <r>
      <rPr>
        <sz val="20"/>
        <rFont val="Arial"/>
        <family val="2"/>
      </rPr>
      <t xml:space="preserve">no aplica </t>
    </r>
  </si>
  <si>
    <r>
      <t xml:space="preserve"> En reunión  presencial realizada el dia 07 de junio de 2023 se revisó:
</t>
    </r>
    <r>
      <rPr>
        <b/>
        <sz val="20"/>
        <rFont val="Arial"/>
        <family val="2"/>
      </rPr>
      <t xml:space="preserve">1. CONTROLES </t>
    </r>
    <r>
      <rPr>
        <sz val="20"/>
        <rFont val="Arial"/>
        <family val="2"/>
      </rPr>
      <t xml:space="preserve">:  en sitio se validaron  las evidencias y SE ELIMINA:  Documentacion soporte  ya que la única evidencia es el check list ( control funcionarios )
</t>
    </r>
    <r>
      <rPr>
        <b/>
        <sz val="20"/>
        <rFont val="Arial"/>
        <family val="2"/>
      </rPr>
      <t xml:space="preserve">2. PLAN DE ACCIÓN. </t>
    </r>
    <r>
      <rPr>
        <sz val="20"/>
        <rFont val="Arial"/>
        <family val="2"/>
      </rPr>
      <t xml:space="preserve">no aplica </t>
    </r>
  </si>
  <si>
    <r>
      <rPr>
        <sz val="20"/>
        <rFont val="Arial"/>
        <family val="2"/>
      </rPr>
      <t>Posibilidad  de af</t>
    </r>
    <r>
      <rPr>
        <sz val="20"/>
        <color theme="1"/>
        <rFont val="Arial"/>
        <family val="2"/>
      </rPr>
      <t xml:space="preserve">ectación en el cumplimiento oportuno de las metas de los proyectos de inversión y presupuesto de  funcionamiento </t>
    </r>
  </si>
  <si>
    <r>
      <rPr>
        <sz val="20"/>
        <rFont val="Arial"/>
        <family val="2"/>
      </rPr>
      <t>Debido a la fal</t>
    </r>
    <r>
      <rPr>
        <sz val="20"/>
        <color theme="1"/>
        <rFont val="Arial"/>
        <family val="2"/>
      </rPr>
      <t xml:space="preserve">ta de definición, claridad y precisión en los requisitos técnicos, económicos y jurídicos del bien, obra o servicio a adquirir, descritos en los documentos precontractuales </t>
    </r>
  </si>
  <si>
    <r>
      <rPr>
        <strike/>
        <sz val="20"/>
        <rFont val="Arial"/>
        <family val="2"/>
      </rPr>
      <t xml:space="preserve">
</t>
    </r>
    <r>
      <rPr>
        <sz val="20"/>
        <rFont val="Arial"/>
        <family val="2"/>
      </rPr>
      <t>Seguimiento mensual  al cumplimiento de lo programado en el PAA y generar alertas tempranas a los gerentes de proyecto.</t>
    </r>
  </si>
  <si>
    <r>
      <rPr>
        <sz val="20"/>
        <rFont val="Arial"/>
        <family val="2"/>
      </rPr>
      <t>Debido a la car</t>
    </r>
    <r>
      <rPr>
        <sz val="20"/>
        <color theme="1"/>
        <rFont val="Arial"/>
        <family val="2"/>
      </rPr>
      <t>encia de información y documentación para efectuar la liquidación de contratos</t>
    </r>
  </si>
  <si>
    <r>
      <rPr>
        <b/>
        <sz val="20"/>
        <rFont val="Arial"/>
        <family val="2"/>
      </rPr>
      <t xml:space="preserve"> </t>
    </r>
    <r>
      <rPr>
        <sz val="20"/>
        <rFont val="Arial"/>
        <family val="2"/>
      </rPr>
      <t xml:space="preserve">En reunión  presencial realizada el dia 27 de julio de 2023 se revisó:
</t>
    </r>
    <r>
      <rPr>
        <b/>
        <sz val="20"/>
        <rFont val="Arial"/>
        <family val="2"/>
      </rPr>
      <t>1. CONTROLES :</t>
    </r>
    <r>
      <rPr>
        <sz val="20"/>
        <rFont val="Arial"/>
        <family val="2"/>
      </rPr>
      <t xml:space="preserve">  en sitio se validaron  las evidencias las cuales estan completas  y son las establecidas 
</t>
    </r>
    <r>
      <rPr>
        <b/>
        <sz val="20"/>
        <rFont val="Arial"/>
        <family val="2"/>
      </rPr>
      <t xml:space="preserve">2. PLAN DE ACCIÓN. </t>
    </r>
    <r>
      <rPr>
        <sz val="20"/>
        <rFont val="Arial"/>
        <family val="2"/>
      </rPr>
      <t xml:space="preserve">Reportado en Isolución con seguimiento y evidencias 
</t>
    </r>
  </si>
  <si>
    <r>
      <t xml:space="preserve"> En reunión  presencial realizada el dia 27 de julio de 2023 se revisó:
</t>
    </r>
    <r>
      <rPr>
        <b/>
        <sz val="20"/>
        <rFont val="Arial"/>
        <family val="2"/>
      </rPr>
      <t xml:space="preserve">1. CONTROLES :  </t>
    </r>
    <r>
      <rPr>
        <sz val="20"/>
        <rFont val="Arial"/>
        <family val="2"/>
      </rPr>
      <t xml:space="preserve">en sitio se validaron  las evidencias las cuales estan completas  y son las establecidas.Se aclara en la evidencia del control que la Solicitud del préstamo del documento es :Recibida por correo electronico
</t>
    </r>
    <r>
      <rPr>
        <b/>
        <sz val="20"/>
        <rFont val="Arial"/>
        <family val="2"/>
      </rPr>
      <t xml:space="preserve">2. PLAN DE ACCIÓN. </t>
    </r>
    <r>
      <rPr>
        <sz val="20"/>
        <rFont val="Arial"/>
        <family val="2"/>
      </rPr>
      <t xml:space="preserve">Se elaboro y publico en Comunidad IDRD la pieza comunicativa informando las medidas para evitar la pérdida de documentos del archivo central y que hacer en caso que se presente la situación, </t>
    </r>
    <r>
      <rPr>
        <b/>
        <sz val="20"/>
        <rFont val="Arial"/>
        <family val="2"/>
      </rPr>
      <t xml:space="preserve">ACCION CERRADA </t>
    </r>
    <r>
      <rPr>
        <sz val="20"/>
        <rFont val="Arial"/>
        <family val="2"/>
      </rPr>
      <t xml:space="preserve">
</t>
    </r>
    <r>
      <rPr>
        <b/>
        <sz val="11"/>
        <rFont val="Arial"/>
        <family val="2"/>
      </rPr>
      <t/>
    </r>
  </si>
  <si>
    <r>
      <rPr>
        <strike/>
        <sz val="20"/>
        <color theme="1"/>
        <rFont val="Arial"/>
        <family val="2"/>
      </rPr>
      <t xml:space="preserve">
</t>
    </r>
    <r>
      <rPr>
        <sz val="20"/>
        <color theme="1"/>
        <rFont val="Arial"/>
        <family val="2"/>
      </rPr>
      <t xml:space="preserve">
Comunicación oficial (correo o memorando) 
proyecto de acto administrativo</t>
    </r>
    <r>
      <rPr>
        <strike/>
        <sz val="20"/>
        <color theme="1"/>
        <rFont val="Arial"/>
        <family val="2"/>
      </rPr>
      <t xml:space="preserve">
</t>
    </r>
  </si>
  <si>
    <r>
      <t xml:space="preserve">Debido a falta de </t>
    </r>
    <r>
      <rPr>
        <sz val="20"/>
        <color rgb="FFFF0000"/>
        <rFont val="Arial"/>
        <family val="2"/>
      </rPr>
      <t xml:space="preserve"> </t>
    </r>
    <r>
      <rPr>
        <sz val="20"/>
        <rFont val="Arial"/>
        <family val="2"/>
      </rPr>
      <t>seguimiento a los trámites de solicitudes de aval de escuelas deportivas.</t>
    </r>
  </si>
  <si>
    <r>
      <t>Comunicación de ajuste de programación de tareas
Acta de reunión</t>
    </r>
    <r>
      <rPr>
        <strike/>
        <sz val="20"/>
        <rFont val="Arial"/>
        <family val="2"/>
      </rPr>
      <t xml:space="preserve"> </t>
    </r>
    <r>
      <rPr>
        <sz val="20"/>
        <rFont val="Arial"/>
        <family val="2"/>
      </rPr>
      <t>CICCI</t>
    </r>
    <r>
      <rPr>
        <strike/>
        <sz val="20"/>
        <rFont val="Arial"/>
        <family val="2"/>
      </rPr>
      <t xml:space="preserve">
</t>
    </r>
    <r>
      <rPr>
        <sz val="20"/>
        <rFont val="Arial"/>
        <family val="2"/>
      </rPr>
      <t>Plan Anual de Auditorías</t>
    </r>
  </si>
  <si>
    <r>
      <t>Consultar</t>
    </r>
    <r>
      <rPr>
        <strike/>
        <sz val="20"/>
        <rFont val="Arial"/>
        <family val="2"/>
      </rPr>
      <t xml:space="preserve"> </t>
    </r>
    <r>
      <rPr>
        <sz val="20"/>
        <rFont val="Arial"/>
        <family val="2"/>
      </rPr>
      <t>las fuentes de información internas o externas relacionadas con los criterios de evaluación verificar la vigencia de la normatividad aplicable.</t>
    </r>
  </si>
  <si>
    <r>
      <t xml:space="preserve">CONTROLES 
</t>
    </r>
    <r>
      <rPr>
        <sz val="20"/>
        <rFont val="Arial"/>
        <family val="2"/>
      </rPr>
      <t xml:space="preserve">Descripción de su ejecución de acuerdo con el diseño del control (6 variables).
</t>
    </r>
  </si>
  <si>
    <r>
      <t xml:space="preserve">AUTOCONTROL - Materialización del Riesgo 
</t>
    </r>
    <r>
      <rPr>
        <sz val="20"/>
        <rFont val="Arial"/>
        <family val="2"/>
      </rPr>
      <t>En caso de materialización del riesgo, indicar las acciones realizadas de acuerdo con lo establecido en la Política de Gestión del Riesgo del IDRD.</t>
    </r>
  </si>
  <si>
    <t>Frecuencia con la cual se realiza la actividad</t>
  </si>
  <si>
    <r>
      <rPr>
        <b/>
        <sz val="20"/>
        <rFont val="Arial"/>
        <family val="2"/>
      </rPr>
      <t xml:space="preserve">Observación:
</t>
    </r>
    <r>
      <rPr>
        <sz val="20"/>
        <rFont val="Arial"/>
        <family val="2"/>
      </rPr>
      <t xml:space="preserve">Se evidencia una correcta ejecución de los controles definidos para la mitigación del riesgo, así como el correspondiente reporte de seguimiento en el aplicativo ISOLUCION, validando que el riesgo no se materializó.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</si>
  <si>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Respecto al control establecido "</t>
    </r>
    <r>
      <rPr>
        <i/>
        <sz val="20"/>
        <rFont val="Arial"/>
        <family val="2"/>
      </rPr>
      <t>Verificar las PQRDS que están por vencerse en el  área  y/o  dependencia para generar las alertas correspondientes"</t>
    </r>
    <r>
      <rPr>
        <sz val="20"/>
        <rFont val="Arial"/>
        <family val="2"/>
      </rPr>
      <t xml:space="preserve">, se identifica que se incumplió con la atención oportuna de las PQRSD, ya que para los meses de febrero y marzo se atendió de manera extemporánea un 15% y 13%  de las PQRSD allegadas al proceso administración y mantenimiento de parques y escenarios.
Por lo anterior el proceso establece acción correctiva, validada en el aplicativo ISOLUCIÓN, la cual define: </t>
    </r>
    <r>
      <rPr>
        <i/>
        <sz val="20"/>
        <rFont val="Arial"/>
        <family val="2"/>
      </rPr>
      <t>"Realizar seguimiento a la Plataforma Bogotá Te Escucha y Orfeo"</t>
    </r>
    <r>
      <rPr>
        <sz val="20"/>
        <rFont val="Arial"/>
        <family val="2"/>
      </rPr>
      <t xml:space="preserve">, y esta Oficina evidencia reporte de seguimiento por parte del área para los meses de Mayo, Junio, Julio y Agosto de 2023.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</si>
  <si>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Con base en el seguimiento y las evidencias reportadas en el aplicativo ISOLUCIÓN, se evidencia una correcta ejecución del control establecido por el proceso para la mitigación del riesgo, validando que el mismo no se materializó.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</si>
  <si>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Con base en el seguimiento y las evidencias reportadas, se evidencia que, posterior a la solicitud realizada el 27 de julio del presente por la OAP como 2da linea defensa al proceso, este no realizó los respectivos ajustes, a saber: </t>
    </r>
    <r>
      <rPr>
        <i/>
        <sz val="20"/>
        <rFont val="Arial"/>
        <family val="2"/>
      </rPr>
      <t>"Requerir a la supervisión y/o interventoría un informe  de presunto incumplimiento contractual que de cuenta de las causas, hechas, obligaciones presuntamente incumplidas y tazación de multa"</t>
    </r>
    <r>
      <rPr>
        <sz val="20"/>
        <rFont val="Arial"/>
        <family val="2"/>
      </rPr>
      <t xml:space="preserve">.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</si>
  <si>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Respecto al control establecido </t>
    </r>
    <r>
      <rPr>
        <i/>
        <sz val="20"/>
        <rFont val="Arial"/>
        <family val="2"/>
      </rPr>
      <t>"Verificar las PQRDS que están por vencerse en el  área  y/o  dependencia para generar las alertas correspondientes"</t>
    </r>
    <r>
      <rPr>
        <sz val="20"/>
        <rFont val="Arial"/>
        <family val="2"/>
      </rPr>
      <t xml:space="preserve">, se identifica que en el mes de junio se presentaron varias PQRDS a cargo de la Subdirección Técnica de Recreación y Deportes con respuesta extemporánea.
Por lo anterior el proceso establece acción correctiva, validada en el aplicativo ISOLUCIÓN, la cual define: </t>
    </r>
    <r>
      <rPr>
        <i/>
        <sz val="20"/>
        <rFont val="Arial"/>
        <family val="2"/>
      </rPr>
      <t>"Emitir y socializar memorando desde la Subdirección Técncia de Recreación y Deportes recordando a todo el personal la importancia de dar respuesta de forma adecuada y dentro de los tiempos legales a las PQRDS asignadas"</t>
    </r>
    <r>
      <rPr>
        <sz val="20"/>
        <rFont val="Arial"/>
        <family val="2"/>
      </rPr>
      <t xml:space="preserve">, y esta Oficina evidencia reporte de seguimiento por parte del área para el mes de Agosto de 2023.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</si>
  <si>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Con base en el seguimiento y las evidencias reportadas en el aplicativo ISOLUCIÓN, se evidencia una correcta ejecución de los controles establecidos por el proceso para la mitigación del riesgo, validando que el mismo no se materializó.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</si>
  <si>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Observación:</t>
    </r>
    <r>
      <rPr>
        <sz val="20"/>
        <rFont val="Arial"/>
        <family val="2"/>
      </rPr>
      <t xml:space="preserve">
Con base en el seguimiento y las evidencias reportadas en el aplicativo ISOLUCIÓN, se evidencia una correcta ejecución de los controles establecidos por el proceso para la mitigación del riesgo, validando que el mismo no se materializó.
</t>
    </r>
    <r>
      <rPr>
        <b/>
        <sz val="20"/>
        <rFont val="Arial"/>
        <family val="2"/>
      </rPr>
      <t xml:space="preserve">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</si>
  <si>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rPr>
        <b/>
        <sz val="20"/>
        <rFont val="Arial"/>
        <family val="2"/>
      </rPr>
      <t xml:space="preserve">Observación:
</t>
    </r>
    <r>
      <rPr>
        <sz val="20"/>
        <rFont val="Arial"/>
        <family val="2"/>
      </rPr>
      <t xml:space="preserve">Con base en el seguimiento y las evidencias reportadas en el aplicativo ISOLUCIÓN, se evidencia una correcta ejecución de los controles establecidos por el proceso para la mitigación del riesgo, validando que el mismo no se materializó.
</t>
    </r>
    <r>
      <rPr>
        <b/>
        <sz val="20"/>
        <rFont val="Arial"/>
        <family val="2"/>
      </rPr>
      <t>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</si>
  <si>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t xml:space="preserve">Impacto (consecuencia ) 
</t>
  </si>
  <si>
    <t xml:space="preserve">Causa Inmediata (Riesgo) 
</t>
  </si>
  <si>
    <t>Causa Raíz</t>
  </si>
  <si>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“Visitas de estabilidad de obra", de acuerdo con la meta y periodicidad establecida.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</si>
  <si>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“Porcentaje de avance en los contratos de mantenimientos prevntivos y /o correctivos ", sin embargo y como soporta la validación realizada por la segunda linea de defensa, el indicador no cumplió con la meta establecida, y el proceso no generó una acción correctiva sobre la situación presentada.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</si>
  <si>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Se evidenció en ISOLUCION el reporte del indicador “Metas proyecto de inversión", de acuerdo con la meta y periodicidad establecida.</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</si>
  <si>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“Baja ejecución de las metas formuladas en los proyectos de inversión", de acuerdo con la meta y periodicidad establecida.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</si>
  <si>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“Cumplimiento mensual de metas-proyectos de inversión", de acuerdo con la meta y periodicidad establecida.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</si>
  <si>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peticiones, quejas, reclamos y sugerencias contestadas dentro de los términos legales vigentes", de acuerdo con la meta y periodicidad establecida.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</si>
  <si>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visitas de estabilidad de obra.", de acuerdo con la meta y periodicidad establecida.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</si>
  <si>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requerimientos atendidos con calidad", de acuerdo con la meta y periodicidad establecida.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</si>
  <si>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partidas conciliatorias identificadas dentro del tiempo establecido", de acuerdo con la meta y periodicidad establecida.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</si>
  <si>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“Porcentaje de informes financieros presentados a los entes de vigilancia y control dentro de los términos legales vigentes", de acuerdo con la meta y periodicidad establecida.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</si>
  <si>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“Piezas de Comunicación publicadas", de acuerdo con la meta y periodicidad establecida.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</si>
  <si>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indicador “Revisión Procedimiento Liquidaciones", teniendo en cuenta que el mismo está programdo con fecha de cumplimiento para el mes de diciembre 2023.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</si>
  <si>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b/>
        <i/>
        <sz val="20"/>
        <rFont val="Arial"/>
        <family val="2"/>
      </rPr>
      <t>"Política de Administración de Riesgos de la entidad V5"</t>
    </r>
    <r>
      <rPr>
        <i/>
        <sz val="20"/>
        <rFont val="Arial"/>
        <family val="2"/>
      </rPr>
      <t xml:space="preserve"> </t>
    </r>
    <r>
      <rPr>
        <sz val="20"/>
        <rFont val="Arial"/>
        <family val="2"/>
      </rPr>
      <t>y los lineamientos de</t>
    </r>
    <r>
      <rPr>
        <i/>
        <sz val="20"/>
        <rFont val="Arial"/>
        <family val="2"/>
      </rPr>
      <t xml:space="preserve"> </t>
    </r>
    <r>
      <rPr>
        <b/>
        <i/>
        <sz val="20"/>
        <rFont val="Arial"/>
        <family val="2"/>
      </rPr>
      <t>"Guía para la Administración del Riesgo y el Diseño de Controles en Entidades Públicas V6</t>
    </r>
    <r>
      <rPr>
        <b/>
        <sz val="20"/>
        <rFont val="Arial"/>
        <family val="2"/>
      </rPr>
      <t>"</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 Indicador: </t>
    </r>
    <r>
      <rPr>
        <sz val="20"/>
        <rFont val="Arial"/>
        <family val="2"/>
      </rPr>
      <t xml:space="preserve">Se evidenció en ISOLUCION el reporte del indicador “Porcentaje de espacios controlados para la conservación documental.", de acuerdo con la meta y periodicidad establecida. </t>
    </r>
    <r>
      <rPr>
        <b/>
        <sz val="20"/>
        <rFont val="Arial"/>
        <family val="2"/>
      </rPr>
      <t xml:space="preserve">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</si>
  <si>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procesos judiciales y extrajudiciales atendidos dentro de los términos legales vigentes Resumen", de acuerdo con la meta y periodicidad establecida.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</si>
  <si>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reporte del indicador “Porcentaje de trámites de aval de escuelas deportivas atendidos dentro del término legal vigente", de acuerdo con la meta y periodicidad establecida.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</si>
  <si>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indicador “Porcentaje de procesos de cobro de cartera iniciados", teniendo en cuenta que el mismo está programdo con fecha de cumplimiento para el mes de diciembre 2023.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</si>
  <si>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</si>
  <si>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Control:</t>
    </r>
    <r>
      <rPr>
        <sz val="20"/>
        <rFont val="Arial"/>
        <family val="2"/>
      </rPr>
      <t xml:space="preserve"> 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xml:space="preserve">* Recomendación: </t>
    </r>
    <r>
      <rPr>
        <sz val="20"/>
        <rFont val="Arial"/>
        <family val="2"/>
      </rPr>
      <t>Se recomienda a la OAP como segunda linea de defensa, que adicional al seguimiento realizado a la 1ra linea, y a las validaciones hechas; adjunte en la respuesta dada a la OCI los correspondientes soportes sobre los cuales asegura la ejecución de los controles.</t>
    </r>
  </si>
  <si>
    <r>
      <t xml:space="preserve">Se realiza el seguimiento con fundamento en la </t>
    </r>
    <r>
      <rPr>
        <i/>
        <sz val="20"/>
        <rFont val="Arial"/>
        <family val="2"/>
      </rPr>
      <t>"Política de Administración de Riesgos de la entidad V5"</t>
    </r>
    <r>
      <rPr>
        <sz val="20"/>
        <rFont val="Arial"/>
        <family val="2"/>
      </rPr>
      <t xml:space="preserve"> y los lineamientos de </t>
    </r>
    <r>
      <rPr>
        <i/>
        <sz val="20"/>
        <rFont val="Arial"/>
        <family val="2"/>
      </rPr>
      <t>"Guía para la Administración del Riesgo y el Diseño de Controles en Entidades Públicas V6</t>
    </r>
    <r>
      <rPr>
        <sz val="20"/>
        <rFont val="Arial"/>
        <family val="2"/>
      </rPr>
      <t xml:space="preserve">", evidenciando lo siguiente:
</t>
    </r>
    <r>
      <rPr>
        <b/>
        <sz val="20"/>
        <rFont val="Arial"/>
        <family val="2"/>
      </rPr>
      <t xml:space="preserve">* Control: </t>
    </r>
    <r>
      <rPr>
        <sz val="20"/>
        <rFont val="Arial"/>
        <family val="2"/>
      </rPr>
      <t xml:space="preserve">Se evidencia una correcta ejecución del control definido para la mitigación del riesgo, así como el correspondiente reporte de seguimiento en el aplicativo ISOLUCION.
</t>
    </r>
    <r>
      <rPr>
        <b/>
        <sz val="20"/>
        <rFont val="Arial"/>
        <family val="2"/>
      </rPr>
      <t xml:space="preserve">* No se reporta riesgo materializado. </t>
    </r>
    <r>
      <rPr>
        <sz val="20"/>
        <rFont val="Arial"/>
        <family val="2"/>
      </rPr>
      <t xml:space="preserve">
</t>
    </r>
    <r>
      <rPr>
        <b/>
        <sz val="20"/>
        <rFont val="Arial"/>
        <family val="2"/>
      </rPr>
      <t>* Indicador:</t>
    </r>
    <r>
      <rPr>
        <sz val="20"/>
        <rFont val="Arial"/>
        <family val="2"/>
      </rPr>
      <t xml:space="preserve"> Se evidenció en ISOLUCION el indicador “Número de quejas e informes tramitados", teniendo en cuenta que el mismo está programdo con fecha de cumplimiento para el mes de diciembre 2023. 
</t>
    </r>
    <r>
      <rPr>
        <b/>
        <sz val="20"/>
        <rFont val="Arial"/>
        <family val="2"/>
      </rPr>
      <t>* Recomendación:</t>
    </r>
    <r>
      <rPr>
        <sz val="20"/>
        <rFont val="Arial"/>
        <family val="2"/>
      </rPr>
      <t xml:space="preserve"> Se recomienda a la OAP como segunda linea de defensa, que adicional al seguimiento realizado a la 1ra linea, y a las validaciones hechas; adjunte en la respuesta dada a la OCI los correspondientes soportes sobre los cuales asegura la ejecución de los controles.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</si>
</sst>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8" x14ac:knownFonts="1">
    <font>
      <sz val="11"/>
      <color theme="1"/>
      <name val="Calibri"/>
      <family val="2"/>
      <scheme val="minor"/>
    </font>
    <font>
      <sz val="10"/>
      <color rgb="FF000000"/>
      <name val="Arial Narrow"/>
      <family val="2"/>
    </font>
    <font>
      <b/>
      <sz val="11"/>
      <color theme="1"/>
      <name val="Arial Narrow"/>
      <family val="2"/>
    </font>
    <font>
      <sz val="10"/>
      <color theme="1"/>
      <name val="Calibri"/>
      <family val="2"/>
      <scheme val="minor"/>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28"/>
      <color rgb="FF000000"/>
      <name val="Calibri"/>
      <family val="2"/>
    </font>
    <font>
      <b/>
      <sz val="36"/>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36"/>
      <color theme="1"/>
      <name val="Calibri"/>
      <family val="2"/>
      <scheme val="minor"/>
    </font>
    <font>
      <sz val="36"/>
      <color rgb="FF030303"/>
      <name val="Arial"/>
      <family val="2"/>
    </font>
    <font>
      <sz val="11"/>
      <color rgb="FF000000"/>
      <name val="Calibri"/>
      <family val="2"/>
      <charset val="1"/>
    </font>
    <font>
      <sz val="11"/>
      <color rgb="FF9C5700"/>
      <name val="Calibri"/>
      <family val="2"/>
      <scheme val="minor"/>
    </font>
    <font>
      <sz val="11"/>
      <color indexed="8"/>
      <name val="Calibri"/>
      <family val="2"/>
      <charset val="1"/>
    </font>
    <font>
      <sz val="11"/>
      <name val="Arial"/>
      <family val="2"/>
    </font>
    <font>
      <sz val="11"/>
      <color theme="1"/>
      <name val="Arial"/>
      <family val="2"/>
    </font>
    <font>
      <b/>
      <sz val="11"/>
      <name val="Arial"/>
      <family val="2"/>
    </font>
    <font>
      <b/>
      <sz val="11"/>
      <color theme="1"/>
      <name val="Arial"/>
      <family val="2"/>
    </font>
    <font>
      <b/>
      <sz val="11"/>
      <color rgb="FFFF0000"/>
      <name val="Arial"/>
      <family val="2"/>
    </font>
    <font>
      <b/>
      <sz val="10"/>
      <name val="Arial"/>
      <family val="2"/>
    </font>
    <font>
      <sz val="10"/>
      <color theme="1"/>
      <name val="Arial"/>
      <family val="2"/>
    </font>
    <font>
      <b/>
      <u/>
      <sz val="11"/>
      <name val="Arial"/>
      <family val="2"/>
    </font>
    <font>
      <sz val="11"/>
      <name val="Arial Narrow"/>
      <family val="2"/>
    </font>
    <font>
      <strike/>
      <sz val="11"/>
      <name val="Arial"/>
      <family val="2"/>
    </font>
    <font>
      <b/>
      <sz val="11"/>
      <color theme="0"/>
      <name val="Arial"/>
      <family val="2"/>
    </font>
    <font>
      <sz val="11"/>
      <color theme="1"/>
      <name val="Arial Narrow"/>
      <family val="2"/>
    </font>
    <font>
      <sz val="36"/>
      <color theme="1"/>
      <name val="Arial"/>
      <family val="2"/>
    </font>
    <font>
      <sz val="14"/>
      <color theme="1"/>
      <name val="Arial"/>
      <family val="2"/>
    </font>
    <font>
      <sz val="14"/>
      <color theme="1"/>
      <name val="Arial Narrow"/>
      <family val="2"/>
    </font>
    <font>
      <sz val="20"/>
      <name val="Arial"/>
      <family val="2"/>
    </font>
    <font>
      <sz val="20"/>
      <color theme="1"/>
      <name val="Arial"/>
      <family val="2"/>
    </font>
    <font>
      <sz val="20"/>
      <name val="Arial Narrow"/>
      <family val="2"/>
    </font>
    <font>
      <sz val="48"/>
      <color rgb="FFFF0000"/>
      <name val="Arial"/>
      <family val="2"/>
    </font>
    <font>
      <b/>
      <sz val="20"/>
      <name val="Arial"/>
      <family val="2"/>
    </font>
    <font>
      <b/>
      <u/>
      <sz val="20"/>
      <name val="Arial"/>
      <family val="2"/>
    </font>
    <font>
      <b/>
      <sz val="20"/>
      <color theme="1"/>
      <name val="Arial"/>
      <family val="2"/>
    </font>
    <font>
      <sz val="20"/>
      <color rgb="FF202124"/>
      <name val="Arial"/>
      <family val="2"/>
    </font>
    <font>
      <sz val="20"/>
      <color rgb="FFFF0000"/>
      <name val="Arial"/>
      <family val="2"/>
    </font>
    <font>
      <sz val="20"/>
      <color theme="1"/>
      <name val="Arial Narrow"/>
      <family val="2"/>
    </font>
    <font>
      <strike/>
      <sz val="20"/>
      <color theme="1"/>
      <name val="Arial"/>
      <family val="2"/>
    </font>
    <font>
      <sz val="20"/>
      <color theme="1"/>
      <name val="Calibri"/>
      <family val="2"/>
    </font>
    <font>
      <strike/>
      <sz val="20"/>
      <name val="Arial"/>
      <family val="2"/>
    </font>
    <font>
      <sz val="20"/>
      <name val="Calibri"/>
      <family val="2"/>
      <scheme val="minor"/>
    </font>
    <font>
      <sz val="20"/>
      <color theme="1"/>
      <name val="Calibri"/>
      <family val="2"/>
      <scheme val="minor"/>
    </font>
    <font>
      <b/>
      <sz val="20"/>
      <color theme="0"/>
      <name val="Arial"/>
      <family val="2"/>
    </font>
    <font>
      <sz val="20"/>
      <color theme="0"/>
      <name val="Arial"/>
      <family val="2"/>
    </font>
    <font>
      <i/>
      <sz val="20"/>
      <name val="Arial"/>
      <family val="2"/>
    </font>
    <font>
      <b/>
      <sz val="20"/>
      <color theme="0"/>
      <name val="Arial Narrow"/>
      <family val="2"/>
    </font>
    <font>
      <sz val="20"/>
      <color theme="0"/>
      <name val="Calibri"/>
      <family val="2"/>
    </font>
    <font>
      <b/>
      <i/>
      <sz val="20"/>
      <name val="Arial"/>
      <family val="2"/>
    </font>
  </fonts>
  <fills count="5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rgb="FFFFFFFF"/>
      </patternFill>
    </fill>
    <fill>
      <patternFill patternType="solid">
        <fgColor rgb="FFFFEB9C"/>
      </patternFill>
    </fill>
    <fill>
      <patternFill patternType="solid">
        <fgColor theme="0"/>
        <bgColor theme="0"/>
      </patternFill>
    </fill>
    <fill>
      <patternFill patternType="solid">
        <fgColor rgb="FFFFFF66"/>
        <bgColor rgb="FFFFFF66"/>
      </patternFill>
    </fill>
    <fill>
      <patternFill patternType="solid">
        <fgColor theme="6" tint="0.39997558519241921"/>
        <bgColor indexed="64"/>
      </patternFill>
    </fill>
    <fill>
      <patternFill patternType="solid">
        <fgColor theme="0"/>
        <bgColor indexed="26"/>
      </patternFill>
    </fill>
    <fill>
      <patternFill patternType="solid">
        <fgColor rgb="FF92D050"/>
        <bgColor theme="0"/>
      </patternFill>
    </fill>
    <fill>
      <patternFill patternType="solid">
        <fgColor rgb="FFFBD4B4"/>
        <bgColor rgb="FFFBD4B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DB93"/>
        <bgColor indexed="64"/>
      </patternFill>
    </fill>
    <fill>
      <patternFill patternType="solid">
        <fgColor theme="0"/>
        <bgColor rgb="FFFFFFCC"/>
      </patternFill>
    </fill>
    <fill>
      <patternFill patternType="solid">
        <fgColor theme="9" tint="0.59999389629810485"/>
        <bgColor rgb="FFFBD4B4"/>
      </patternFill>
    </fill>
    <fill>
      <patternFill patternType="solid">
        <fgColor rgb="FFFFFF00"/>
        <bgColor rgb="FFFBD4B4"/>
      </patternFill>
    </fill>
    <fill>
      <patternFill patternType="solid">
        <fgColor theme="5" tint="0.59999389629810485"/>
        <bgColor rgb="FFFBD4B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79998168889431442"/>
        <bgColor theme="0"/>
      </patternFill>
    </fill>
    <fill>
      <patternFill patternType="solid">
        <fgColor theme="6" tint="0.59999389629810485"/>
        <bgColor indexed="64"/>
      </patternFill>
    </fill>
    <fill>
      <patternFill patternType="solid">
        <fgColor theme="5" tint="0.79998168889431442"/>
        <bgColor rgb="FFFFFFCC"/>
      </patternFill>
    </fill>
    <fill>
      <patternFill patternType="solid">
        <fgColor theme="5" tint="0.79998168889431442"/>
        <bgColor theme="0"/>
      </patternFill>
    </fill>
    <fill>
      <patternFill patternType="solid">
        <fgColor theme="7" tint="0.79998168889431442"/>
        <bgColor rgb="FFE5DFEC"/>
      </patternFill>
    </fill>
    <fill>
      <patternFill patternType="solid">
        <fgColor rgb="FF00B050"/>
        <bgColor rgb="FFFBD4B4"/>
      </patternFill>
    </fill>
    <fill>
      <patternFill patternType="solid">
        <fgColor rgb="FFC00000"/>
        <bgColor rgb="FFFBD4B4"/>
      </patternFill>
    </fill>
    <fill>
      <patternFill patternType="solid">
        <fgColor theme="0" tint="-0.14999847407452621"/>
        <bgColor indexed="64"/>
      </patternFill>
    </fill>
    <fill>
      <patternFill patternType="solid">
        <fgColor rgb="FF66FF66"/>
        <bgColor indexed="64"/>
      </patternFill>
    </fill>
    <fill>
      <patternFill patternType="solid">
        <fgColor theme="0"/>
        <bgColor rgb="FFFFFFFF"/>
      </patternFill>
    </fill>
    <fill>
      <patternFill patternType="solid">
        <fgColor theme="7" tint="-0.499984740745262"/>
        <bgColor indexed="64"/>
      </patternFill>
    </fill>
    <fill>
      <patternFill patternType="solid">
        <fgColor theme="7" tint="-0.499984740745262"/>
        <bgColor rgb="FFFBD4B4"/>
      </patternFill>
    </fill>
    <fill>
      <patternFill patternType="solid">
        <fgColor theme="9" tint="-0.249977111117893"/>
        <bgColor indexed="64"/>
      </patternFill>
    </fill>
    <fill>
      <patternFill patternType="solid">
        <fgColor theme="7" tint="0.59999389629810485"/>
        <bgColor indexed="64"/>
      </patternFill>
    </fill>
  </fills>
  <borders count="47">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11">
    <xf numFmtId="0" fontId="0" fillId="0" borderId="0"/>
    <xf numFmtId="9" fontId="10" fillId="0" borderId="0" applyFont="0" applyFill="0" applyBorder="0" applyAlignment="0" applyProtection="0"/>
    <xf numFmtId="0" fontId="35" fillId="0" borderId="0"/>
    <xf numFmtId="0" fontId="36" fillId="0" borderId="0"/>
    <xf numFmtId="0" fontId="3" fillId="0" borderId="0"/>
    <xf numFmtId="0" fontId="10" fillId="0" borderId="0"/>
    <xf numFmtId="0" fontId="39" fillId="0" borderId="0"/>
    <xf numFmtId="0" fontId="40" fillId="16" borderId="0" applyNumberFormat="0" applyBorder="0" applyAlignment="0" applyProtection="0"/>
    <xf numFmtId="0" fontId="41" fillId="0" borderId="0"/>
    <xf numFmtId="0" fontId="43" fillId="0" borderId="0"/>
    <xf numFmtId="0" fontId="35" fillId="0" borderId="0"/>
  </cellStyleXfs>
  <cellXfs count="1172">
    <xf numFmtId="0" fontId="0" fillId="0" borderId="0" xfId="0"/>
    <xf numFmtId="0" fontId="3" fillId="0" borderId="0" xfId="0" applyFont="1"/>
    <xf numFmtId="0" fontId="1" fillId="0" borderId="1" xfId="0" applyFont="1" applyBorder="1" applyAlignment="1">
      <alignment horizontal="left" vertical="center" wrapText="1" indent="1" readingOrder="1"/>
    </xf>
    <xf numFmtId="0" fontId="4" fillId="0" borderId="0" xfId="0" applyFont="1" applyAlignment="1">
      <alignment horizontal="center" vertical="center" wrapText="1"/>
    </xf>
    <xf numFmtId="0" fontId="5" fillId="6" borderId="0" xfId="0" applyFont="1" applyFill="1" applyAlignment="1">
      <alignment horizontal="center" vertical="center" wrapText="1" readingOrder="1"/>
    </xf>
    <xf numFmtId="0" fontId="6" fillId="5" borderId="2" xfId="0" applyFont="1" applyFill="1" applyBorder="1" applyAlignment="1">
      <alignment horizontal="center" vertical="center" wrapText="1" readingOrder="1"/>
    </xf>
    <xf numFmtId="0" fontId="6" fillId="0" borderId="2" xfId="0" applyFont="1" applyBorder="1" applyAlignment="1">
      <alignment horizontal="justify" vertical="center" wrapText="1" readingOrder="1"/>
    </xf>
    <xf numFmtId="9" fontId="6" fillId="0" borderId="2" xfId="0" applyNumberFormat="1" applyFont="1" applyBorder="1" applyAlignment="1">
      <alignment horizontal="center" vertical="center" wrapText="1" readingOrder="1"/>
    </xf>
    <xf numFmtId="0" fontId="6" fillId="7" borderId="1" xfId="0" applyFont="1" applyFill="1" applyBorder="1" applyAlignment="1">
      <alignment horizontal="center" vertical="center" wrapText="1" readingOrder="1"/>
    </xf>
    <xf numFmtId="0" fontId="6" fillId="0" borderId="1" xfId="0" applyFont="1" applyBorder="1" applyAlignment="1">
      <alignment horizontal="justify" vertical="center" wrapText="1" readingOrder="1"/>
    </xf>
    <xf numFmtId="9" fontId="6" fillId="0" borderId="1" xfId="0" applyNumberFormat="1" applyFont="1" applyBorder="1" applyAlignment="1">
      <alignment horizontal="center" vertical="center" wrapText="1" readingOrder="1"/>
    </xf>
    <xf numFmtId="0" fontId="6" fillId="4" borderId="1" xfId="0" applyFont="1" applyFill="1" applyBorder="1" applyAlignment="1">
      <alignment horizontal="center" vertical="center" wrapText="1" readingOrder="1"/>
    </xf>
    <xf numFmtId="0" fontId="6" fillId="8" borderId="1" xfId="0" applyFont="1" applyFill="1" applyBorder="1" applyAlignment="1">
      <alignment horizontal="center" vertical="center" wrapText="1" readingOrder="1"/>
    </xf>
    <xf numFmtId="0" fontId="7" fillId="9" borderId="1" xfId="0" applyFont="1" applyFill="1" applyBorder="1" applyAlignment="1">
      <alignment horizontal="center" vertical="center" wrapText="1" readingOrder="1"/>
    </xf>
    <xf numFmtId="0" fontId="11" fillId="0" borderId="0" xfId="0" applyFont="1"/>
    <xf numFmtId="0" fontId="9" fillId="0" borderId="0" xfId="0" applyFont="1"/>
    <xf numFmtId="0" fontId="20" fillId="0" borderId="0" xfId="0" applyFont="1" applyAlignment="1">
      <alignment vertical="center"/>
    </xf>
    <xf numFmtId="0" fontId="21" fillId="0" borderId="0" xfId="0" applyFont="1"/>
    <xf numFmtId="0" fontId="19" fillId="0" borderId="0" xfId="0" applyFont="1"/>
    <xf numFmtId="0" fontId="0" fillId="0" borderId="0" xfId="0" pivotButton="1"/>
    <xf numFmtId="0" fontId="8" fillId="0" borderId="0" xfId="0" applyFont="1" applyAlignment="1">
      <alignment horizontal="justify" vertical="center" wrapText="1" readingOrder="1"/>
    </xf>
    <xf numFmtId="0" fontId="23" fillId="6" borderId="0" xfId="0" applyFont="1" applyFill="1" applyAlignment="1">
      <alignment horizontal="center" vertical="center" wrapText="1" readingOrder="1"/>
    </xf>
    <xf numFmtId="0" fontId="24" fillId="0" borderId="2" xfId="0" applyFont="1" applyBorder="1" applyAlignment="1">
      <alignment horizontal="justify" vertical="center" wrapText="1" readingOrder="1"/>
    </xf>
    <xf numFmtId="0" fontId="24" fillId="0" borderId="1" xfId="0" applyFont="1" applyBorder="1" applyAlignment="1">
      <alignment horizontal="justify" vertical="center" wrapText="1" readingOrder="1"/>
    </xf>
    <xf numFmtId="0" fontId="24" fillId="5" borderId="2" xfId="0" applyFont="1" applyFill="1" applyBorder="1" applyAlignment="1">
      <alignment horizontal="center" vertical="center" wrapText="1" readingOrder="1"/>
    </xf>
    <xf numFmtId="0" fontId="24" fillId="7" borderId="1" xfId="0" applyFont="1" applyFill="1" applyBorder="1" applyAlignment="1">
      <alignment horizontal="center" vertical="center" wrapText="1" readingOrder="1"/>
    </xf>
    <xf numFmtId="0" fontId="24" fillId="4" borderId="1" xfId="0" applyFont="1" applyFill="1" applyBorder="1" applyAlignment="1">
      <alignment horizontal="center" vertical="center" wrapText="1" readingOrder="1"/>
    </xf>
    <xf numFmtId="0" fontId="24" fillId="8" borderId="1" xfId="0" applyFont="1" applyFill="1" applyBorder="1" applyAlignment="1">
      <alignment horizontal="center" vertical="center" wrapText="1" readingOrder="1"/>
    </xf>
    <xf numFmtId="0" fontId="25" fillId="9" borderId="1" xfId="0" applyFont="1" applyFill="1" applyBorder="1" applyAlignment="1">
      <alignment horizontal="center" vertical="center" wrapText="1" readingOrder="1"/>
    </xf>
    <xf numFmtId="0" fontId="24" fillId="0" borderId="2" xfId="0" applyFont="1" applyBorder="1" applyAlignment="1">
      <alignment horizontal="center" vertical="center" wrapText="1" readingOrder="1"/>
    </xf>
    <xf numFmtId="0" fontId="24" fillId="0" borderId="1" xfId="0" applyFont="1" applyBorder="1" applyAlignment="1">
      <alignment horizontal="center" vertical="center" wrapText="1" readingOrder="1"/>
    </xf>
    <xf numFmtId="0" fontId="0" fillId="3" borderId="0" xfId="0" applyFill="1"/>
    <xf numFmtId="0" fontId="12" fillId="3" borderId="0" xfId="0" applyFont="1" applyFill="1" applyAlignment="1">
      <alignment vertical="center"/>
    </xf>
    <xf numFmtId="0" fontId="3" fillId="3" borderId="0" xfId="0" applyFont="1" applyFill="1"/>
    <xf numFmtId="0" fontId="27" fillId="3" borderId="0" xfId="0" applyFont="1" applyFill="1"/>
    <xf numFmtId="0" fontId="28" fillId="3" borderId="20" xfId="0" applyFont="1" applyFill="1" applyBorder="1" applyAlignment="1">
      <alignment horizontal="center" vertical="center" wrapText="1" readingOrder="1"/>
    </xf>
    <xf numFmtId="0" fontId="29" fillId="3" borderId="20" xfId="0" applyFont="1" applyFill="1" applyBorder="1" applyAlignment="1">
      <alignment horizontal="justify" vertical="center" wrapText="1" readingOrder="1"/>
    </xf>
    <xf numFmtId="9" fontId="28" fillId="3" borderId="29" xfId="0" applyNumberFormat="1" applyFont="1" applyFill="1" applyBorder="1" applyAlignment="1">
      <alignment horizontal="center" vertical="center" wrapText="1" readingOrder="1"/>
    </xf>
    <xf numFmtId="0" fontId="28" fillId="3" borderId="19" xfId="0" applyFont="1" applyFill="1" applyBorder="1" applyAlignment="1">
      <alignment horizontal="center" vertical="center" wrapText="1" readingOrder="1"/>
    </xf>
    <xf numFmtId="0" fontId="29" fillId="3" borderId="19" xfId="0" applyFont="1" applyFill="1" applyBorder="1" applyAlignment="1">
      <alignment horizontal="justify" vertical="center" wrapText="1" readingOrder="1"/>
    </xf>
    <xf numFmtId="9" fontId="28" fillId="3" borderId="24" xfId="0" applyNumberFormat="1" applyFont="1" applyFill="1" applyBorder="1" applyAlignment="1">
      <alignment horizontal="center" vertical="center" wrapText="1" readingOrder="1"/>
    </xf>
    <xf numFmtId="0" fontId="29" fillId="3" borderId="24" xfId="0" applyFont="1" applyFill="1" applyBorder="1" applyAlignment="1">
      <alignment horizontal="center" vertical="center" wrapText="1" readingOrder="1"/>
    </xf>
    <xf numFmtId="0" fontId="28" fillId="3" borderId="26" xfId="0" applyFont="1" applyFill="1" applyBorder="1" applyAlignment="1">
      <alignment horizontal="center" vertical="center" wrapText="1" readingOrder="1"/>
    </xf>
    <xf numFmtId="0" fontId="29" fillId="3" borderId="26" xfId="0" applyFont="1" applyFill="1" applyBorder="1" applyAlignment="1">
      <alignment horizontal="justify" vertical="center" wrapText="1" readingOrder="1"/>
    </xf>
    <xf numFmtId="0" fontId="29" fillId="3" borderId="27" xfId="0" applyFont="1" applyFill="1" applyBorder="1" applyAlignment="1">
      <alignment horizontal="center" vertical="center" wrapText="1" readingOrder="1"/>
    </xf>
    <xf numFmtId="0" fontId="34" fillId="3" borderId="0" xfId="0" applyFont="1" applyFill="1"/>
    <xf numFmtId="0" fontId="28" fillId="14" borderId="31" xfId="0" applyFont="1" applyFill="1" applyBorder="1" applyAlignment="1">
      <alignment horizontal="center" vertical="center" wrapText="1" readingOrder="1"/>
    </xf>
    <xf numFmtId="0" fontId="28" fillId="14" borderId="32" xfId="0" applyFont="1" applyFill="1" applyBorder="1" applyAlignment="1">
      <alignment horizontal="center" vertical="center" wrapText="1" readingOrder="1"/>
    </xf>
    <xf numFmtId="0" fontId="9" fillId="3" borderId="0" xfId="0" applyFont="1" applyFill="1"/>
    <xf numFmtId="0" fontId="22" fillId="3" borderId="0" xfId="0" applyFont="1" applyFill="1" applyAlignment="1">
      <alignment horizontal="center" vertical="center" wrapText="1"/>
    </xf>
    <xf numFmtId="0" fontId="8" fillId="3" borderId="0" xfId="0" applyFont="1" applyFill="1" applyAlignment="1">
      <alignment horizontal="justify" vertical="center" wrapText="1" readingOrder="1"/>
    </xf>
    <xf numFmtId="0" fontId="2" fillId="3" borderId="0" xfId="0" applyFont="1" applyFill="1" applyAlignment="1">
      <alignment vertical="center"/>
    </xf>
    <xf numFmtId="0" fontId="11" fillId="3" borderId="0" xfId="0" applyFont="1" applyFill="1"/>
    <xf numFmtId="0" fontId="2" fillId="3" borderId="0" xfId="0" applyFont="1" applyFill="1" applyAlignment="1">
      <alignment horizontal="left" vertical="center"/>
    </xf>
    <xf numFmtId="0" fontId="37" fillId="0" borderId="0" xfId="0" pivotButton="1" applyFont="1"/>
    <xf numFmtId="0" fontId="37" fillId="0" borderId="0" xfId="0" applyFont="1"/>
    <xf numFmtId="0" fontId="38" fillId="0" borderId="0" xfId="0" applyFont="1"/>
    <xf numFmtId="0" fontId="10" fillId="0" borderId="0" xfId="5"/>
    <xf numFmtId="0" fontId="42" fillId="0" borderId="0" xfId="0" applyFont="1" applyAlignment="1">
      <alignment horizontal="center" vertical="center"/>
    </xf>
    <xf numFmtId="0" fontId="43" fillId="0" borderId="0" xfId="0" applyFont="1"/>
    <xf numFmtId="0" fontId="43" fillId="30" borderId="19" xfId="0" applyFont="1" applyFill="1" applyBorder="1" applyAlignment="1">
      <alignment horizontal="center" vertical="center" textRotation="90" wrapText="1"/>
    </xf>
    <xf numFmtId="0" fontId="45" fillId="22" borderId="19" xfId="0" applyFont="1" applyFill="1" applyBorder="1" applyAlignment="1">
      <alignment vertical="center"/>
    </xf>
    <xf numFmtId="0" fontId="45" fillId="22" borderId="19" xfId="0" applyFont="1" applyFill="1" applyBorder="1" applyAlignment="1">
      <alignment horizontal="center" vertical="center" wrapText="1"/>
    </xf>
    <xf numFmtId="0" fontId="45" fillId="22" borderId="19" xfId="0" applyFont="1" applyFill="1" applyBorder="1" applyAlignment="1">
      <alignment horizontal="center" vertical="center" textRotation="90"/>
    </xf>
    <xf numFmtId="0" fontId="48" fillId="0" borderId="19" xfId="0" applyFont="1" applyBorder="1" applyAlignment="1">
      <alignment horizontal="center" vertical="center"/>
    </xf>
    <xf numFmtId="0" fontId="35" fillId="0" borderId="19" xfId="0" applyFont="1" applyBorder="1" applyAlignment="1">
      <alignment horizontal="center" vertical="center"/>
    </xf>
    <xf numFmtId="9" fontId="35" fillId="0" borderId="19" xfId="0" applyNumberFormat="1" applyFont="1" applyBorder="1" applyAlignment="1">
      <alignment horizontal="center" vertical="center" wrapText="1"/>
    </xf>
    <xf numFmtId="9" fontId="35" fillId="0" borderId="19" xfId="0" applyNumberFormat="1" applyFont="1" applyBorder="1" applyAlignment="1">
      <alignment horizontal="center" vertical="center"/>
    </xf>
    <xf numFmtId="0" fontId="35" fillId="3" borderId="19" xfId="0" applyFont="1" applyFill="1" applyBorder="1" applyAlignment="1">
      <alignment horizontal="center" vertical="center"/>
    </xf>
    <xf numFmtId="0" fontId="35" fillId="0" borderId="19" xfId="0" applyFont="1" applyBorder="1" applyAlignment="1">
      <alignment horizontal="center" vertical="center" textRotation="90"/>
    </xf>
    <xf numFmtId="164" fontId="35" fillId="0" borderId="19" xfId="0" applyNumberFormat="1" applyFont="1" applyBorder="1" applyAlignment="1">
      <alignment horizontal="center" vertical="center"/>
    </xf>
    <xf numFmtId="0" fontId="44" fillId="22" borderId="19" xfId="0" applyFont="1" applyFill="1" applyBorder="1" applyAlignment="1">
      <alignment horizontal="center" vertical="center" wrapText="1"/>
    </xf>
    <xf numFmtId="0" fontId="44" fillId="33" borderId="19" xfId="0" applyFont="1" applyFill="1" applyBorder="1" applyAlignment="1">
      <alignment horizontal="center" vertical="center" wrapText="1"/>
    </xf>
    <xf numFmtId="0" fontId="48" fillId="0" borderId="0" xfId="0" applyFont="1"/>
    <xf numFmtId="0" fontId="35" fillId="0" borderId="19" xfId="10" applyBorder="1" applyAlignment="1">
      <alignment horizontal="center" vertical="center" wrapText="1"/>
    </xf>
    <xf numFmtId="0" fontId="35" fillId="0" borderId="19" xfId="0" applyFont="1" applyBorder="1" applyAlignment="1">
      <alignment horizontal="justify" vertical="center" wrapText="1"/>
    </xf>
    <xf numFmtId="0" fontId="35" fillId="0" borderId="19" xfId="0" applyFont="1" applyBorder="1" applyAlignment="1">
      <alignment vertical="center" wrapText="1"/>
    </xf>
    <xf numFmtId="0" fontId="35" fillId="0" borderId="19" xfId="0" applyFont="1" applyBorder="1" applyAlignment="1">
      <alignment horizontal="left" vertical="center" wrapText="1"/>
    </xf>
    <xf numFmtId="0" fontId="47" fillId="0" borderId="19" xfId="0" applyFont="1" applyBorder="1" applyAlignment="1">
      <alignment horizontal="center" vertical="center" textRotation="90" wrapText="1"/>
    </xf>
    <xf numFmtId="0" fontId="47" fillId="0" borderId="19" xfId="0" applyFont="1" applyBorder="1" applyAlignment="1">
      <alignment horizontal="center" vertical="center" textRotation="90"/>
    </xf>
    <xf numFmtId="0" fontId="35" fillId="3" borderId="19" xfId="0" applyFont="1" applyFill="1" applyBorder="1" applyAlignment="1">
      <alignment horizontal="center" vertical="center" textRotation="90"/>
    </xf>
    <xf numFmtId="0" fontId="35" fillId="0" borderId="19" xfId="0" applyFont="1" applyBorder="1"/>
    <xf numFmtId="0" fontId="35" fillId="3" borderId="19" xfId="0" applyFont="1" applyFill="1" applyBorder="1" applyAlignment="1">
      <alignment horizontal="left" vertical="center" wrapText="1"/>
    </xf>
    <xf numFmtId="0" fontId="48" fillId="0" borderId="19" xfId="0" applyFont="1" applyBorder="1" applyAlignment="1">
      <alignment vertical="center" wrapText="1"/>
    </xf>
    <xf numFmtId="0" fontId="35" fillId="38" borderId="19" xfId="0" applyFont="1" applyFill="1" applyBorder="1" applyAlignment="1">
      <alignment vertical="center" wrapText="1"/>
    </xf>
    <xf numFmtId="0" fontId="42" fillId="23" borderId="0" xfId="0" applyFont="1" applyFill="1" applyAlignment="1">
      <alignment horizontal="center" vertical="center"/>
    </xf>
    <xf numFmtId="0" fontId="42" fillId="36" borderId="19" xfId="0" applyFont="1" applyFill="1" applyBorder="1" applyAlignment="1" applyProtection="1">
      <alignment horizontal="justify" vertical="center" wrapText="1"/>
      <protection locked="0"/>
    </xf>
    <xf numFmtId="0" fontId="44" fillId="0" borderId="0" xfId="0" applyFont="1" applyAlignment="1">
      <alignment horizontal="left" vertical="center"/>
    </xf>
    <xf numFmtId="0" fontId="42" fillId="3" borderId="19" xfId="0" applyFont="1" applyFill="1" applyBorder="1" applyAlignment="1" applyProtection="1">
      <alignment horizontal="justify" vertical="center" wrapText="1"/>
      <protection locked="0"/>
    </xf>
    <xf numFmtId="0" fontId="42" fillId="0" borderId="19" xfId="0" applyFont="1" applyBorder="1" applyAlignment="1" applyProtection="1">
      <alignment horizontal="justify" vertical="center"/>
      <protection locked="0"/>
    </xf>
    <xf numFmtId="0" fontId="44" fillId="0" borderId="19" xfId="0"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locked="0"/>
    </xf>
    <xf numFmtId="0" fontId="44" fillId="0" borderId="19" xfId="0" applyFont="1" applyBorder="1" applyAlignment="1" applyProtection="1">
      <alignment horizontal="justify" vertical="center"/>
      <protection hidden="1"/>
    </xf>
    <xf numFmtId="0" fontId="42" fillId="0" borderId="19" xfId="0" applyFont="1" applyBorder="1" applyAlignment="1">
      <alignment horizontal="justify" vertical="center"/>
    </xf>
    <xf numFmtId="0" fontId="42" fillId="3" borderId="19" xfId="0" applyFont="1" applyFill="1" applyBorder="1" applyAlignment="1">
      <alignment horizontal="justify" vertical="center" wrapText="1"/>
    </xf>
    <xf numFmtId="0" fontId="42" fillId="0" borderId="19" xfId="0" applyFont="1" applyBorder="1" applyAlignment="1" applyProtection="1">
      <alignment horizontal="justify" vertical="center"/>
      <protection hidden="1"/>
    </xf>
    <xf numFmtId="0" fontId="42" fillId="0" borderId="19" xfId="0" applyFont="1" applyBorder="1" applyAlignment="1" applyProtection="1">
      <alignment horizontal="justify" vertical="center" textRotation="90"/>
      <protection locked="0"/>
    </xf>
    <xf numFmtId="9" fontId="42" fillId="0" borderId="19" xfId="0" applyNumberFormat="1" applyFont="1" applyBorder="1" applyAlignment="1" applyProtection="1">
      <alignment horizontal="justify" vertical="center"/>
      <protection hidden="1"/>
    </xf>
    <xf numFmtId="164" fontId="42" fillId="0" borderId="19" xfId="1" applyNumberFormat="1" applyFont="1" applyBorder="1" applyAlignment="1">
      <alignment horizontal="justify" vertical="center"/>
    </xf>
    <xf numFmtId="0" fontId="44" fillId="0" borderId="19" xfId="0" applyFont="1" applyBorder="1" applyAlignment="1" applyProtection="1">
      <alignment horizontal="justify" vertical="center" textRotation="90" wrapText="1"/>
      <protection hidden="1"/>
    </xf>
    <xf numFmtId="0" fontId="44" fillId="0" borderId="19" xfId="0" applyFont="1" applyBorder="1" applyAlignment="1" applyProtection="1">
      <alignment horizontal="justify" vertical="center" textRotation="90"/>
      <protection hidden="1"/>
    </xf>
    <xf numFmtId="0" fontId="42" fillId="0" borderId="19" xfId="0" applyFont="1" applyBorder="1" applyAlignment="1" applyProtection="1">
      <alignment horizontal="justify" vertical="center" wrapText="1"/>
      <protection locked="0"/>
    </xf>
    <xf numFmtId="14" fontId="42" fillId="0" borderId="19" xfId="0" applyNumberFormat="1" applyFont="1" applyBorder="1" applyAlignment="1" applyProtection="1">
      <alignment horizontal="justify" vertical="center" wrapText="1"/>
      <protection locked="0"/>
    </xf>
    <xf numFmtId="14" fontId="42" fillId="3" borderId="19" xfId="0" applyNumberFormat="1" applyFont="1" applyFill="1" applyBorder="1" applyAlignment="1" applyProtection="1">
      <alignment horizontal="justify" vertical="center" wrapText="1"/>
      <protection locked="0"/>
    </xf>
    <xf numFmtId="0" fontId="42" fillId="0" borderId="19" xfId="9" applyFont="1" applyBorder="1" applyAlignment="1">
      <alignment horizontal="justify" vertical="center" wrapText="1"/>
    </xf>
    <xf numFmtId="0" fontId="42" fillId="3" borderId="19" xfId="9" applyFont="1" applyFill="1" applyBorder="1" applyAlignment="1">
      <alignment horizontal="justify" vertical="center" wrapText="1"/>
    </xf>
    <xf numFmtId="9" fontId="42" fillId="17" borderId="19" xfId="0" applyNumberFormat="1" applyFont="1" applyFill="1" applyBorder="1" applyAlignment="1">
      <alignment horizontal="justify" vertical="center"/>
    </xf>
    <xf numFmtId="0" fontId="42" fillId="17" borderId="19" xfId="0" applyFont="1" applyFill="1" applyBorder="1" applyAlignment="1">
      <alignment horizontal="justify" vertical="center" wrapText="1"/>
    </xf>
    <xf numFmtId="0" fontId="42" fillId="3" borderId="19" xfId="0" applyFont="1" applyFill="1" applyBorder="1" applyAlignment="1" applyProtection="1">
      <alignment horizontal="justify" vertical="center"/>
      <protection locked="0"/>
    </xf>
    <xf numFmtId="9" fontId="42" fillId="0" borderId="19" xfId="0" applyNumberFormat="1" applyFont="1" applyBorder="1" applyAlignment="1">
      <alignment horizontal="justify" vertical="center" wrapText="1"/>
    </xf>
    <xf numFmtId="0" fontId="44" fillId="5" borderId="19" xfId="0" applyFont="1" applyFill="1" applyBorder="1" applyAlignment="1">
      <alignment horizontal="justify" vertical="center" wrapText="1"/>
    </xf>
    <xf numFmtId="0" fontId="44" fillId="0" borderId="19" xfId="0" applyFont="1" applyBorder="1" applyAlignment="1">
      <alignment horizontal="justify" vertical="center"/>
    </xf>
    <xf numFmtId="0" fontId="42" fillId="17" borderId="19" xfId="0" applyFont="1" applyFill="1" applyBorder="1" applyAlignment="1">
      <alignment horizontal="justify" vertical="center"/>
    </xf>
    <xf numFmtId="0" fontId="42" fillId="17" borderId="19" xfId="0" applyFont="1" applyFill="1" applyBorder="1" applyAlignment="1">
      <alignment horizontal="justify" vertical="center" textRotation="90"/>
    </xf>
    <xf numFmtId="164" fontId="42" fillId="17" borderId="19" xfId="0" applyNumberFormat="1" applyFont="1" applyFill="1" applyBorder="1" applyAlignment="1">
      <alignment horizontal="justify" vertical="center"/>
    </xf>
    <xf numFmtId="0" fontId="44" fillId="17" borderId="19" xfId="0" applyFont="1" applyFill="1" applyBorder="1" applyAlignment="1">
      <alignment horizontal="justify" vertical="center" textRotation="90" wrapText="1"/>
    </xf>
    <xf numFmtId="0" fontId="44" fillId="17" borderId="19" xfId="0" applyFont="1" applyFill="1" applyBorder="1" applyAlignment="1">
      <alignment horizontal="justify" vertical="center" textRotation="90"/>
    </xf>
    <xf numFmtId="0" fontId="42" fillId="0" borderId="19" xfId="0" applyFont="1" applyBorder="1" applyAlignment="1">
      <alignment horizontal="justify" vertical="center" textRotation="90" wrapText="1"/>
    </xf>
    <xf numFmtId="0" fontId="42" fillId="36" borderId="19" xfId="0" applyFont="1" applyFill="1" applyBorder="1" applyAlignment="1">
      <alignment horizontal="justify" vertical="center" wrapText="1"/>
    </xf>
    <xf numFmtId="0" fontId="42" fillId="0" borderId="19" xfId="0" applyFont="1" applyBorder="1" applyAlignment="1">
      <alignment horizontal="justify" vertical="center" wrapText="1"/>
    </xf>
    <xf numFmtId="9" fontId="42" fillId="0" borderId="19" xfId="0" applyNumberFormat="1" applyFont="1" applyBorder="1" applyAlignment="1">
      <alignment horizontal="justify" vertical="center"/>
    </xf>
    <xf numFmtId="0" fontId="42" fillId="3" borderId="19" xfId="0" applyFont="1" applyFill="1" applyBorder="1" applyAlignment="1">
      <alignment horizontal="justify" vertical="center"/>
    </xf>
    <xf numFmtId="0" fontId="42" fillId="36" borderId="19" xfId="0" applyFont="1" applyFill="1" applyBorder="1" applyAlignment="1">
      <alignment horizontal="justify" vertical="center"/>
    </xf>
    <xf numFmtId="0" fontId="44" fillId="13" borderId="19" xfId="0" applyFont="1" applyFill="1" applyBorder="1" applyAlignment="1" applyProtection="1">
      <alignment horizontal="justify" vertical="center"/>
      <protection hidden="1"/>
    </xf>
    <xf numFmtId="0" fontId="42" fillId="0" borderId="19" xfId="0" applyFont="1" applyBorder="1" applyAlignment="1">
      <alignment horizontal="justify" vertical="center" textRotation="90"/>
    </xf>
    <xf numFmtId="164" fontId="42" fillId="0" borderId="19" xfId="0" applyNumberFormat="1" applyFont="1" applyBorder="1" applyAlignment="1">
      <alignment horizontal="justify" vertical="center"/>
    </xf>
    <xf numFmtId="9" fontId="44" fillId="3" borderId="19" xfId="1" applyFont="1" applyFill="1" applyBorder="1" applyAlignment="1">
      <alignment horizontal="justify" vertical="center" textRotation="90" wrapText="1"/>
    </xf>
    <xf numFmtId="0" fontId="44" fillId="13" borderId="19" xfId="0" applyFont="1" applyFill="1" applyBorder="1" applyAlignment="1" applyProtection="1">
      <alignment horizontal="justify" vertical="center" textRotation="90" wrapText="1"/>
      <protection hidden="1"/>
    </xf>
    <xf numFmtId="164" fontId="44" fillId="0" borderId="19" xfId="1" applyNumberFormat="1" applyFont="1" applyFill="1" applyBorder="1" applyAlignment="1">
      <alignment horizontal="justify" vertical="center"/>
    </xf>
    <xf numFmtId="0" fontId="42" fillId="3" borderId="19" xfId="0" applyFont="1" applyFill="1" applyBorder="1" applyAlignment="1" applyProtection="1">
      <alignment horizontal="justify" vertical="center"/>
      <protection hidden="1"/>
    </xf>
    <xf numFmtId="0" fontId="42" fillId="3" borderId="19" xfId="0" applyFont="1" applyFill="1" applyBorder="1" applyAlignment="1" applyProtection="1">
      <alignment horizontal="justify" vertical="center" textRotation="90"/>
      <protection locked="0"/>
    </xf>
    <xf numFmtId="0" fontId="44" fillId="9" borderId="19" xfId="0" applyFont="1" applyFill="1" applyBorder="1" applyAlignment="1" applyProtection="1">
      <alignment horizontal="justify" vertical="center" textRotation="90" wrapText="1"/>
      <protection hidden="1"/>
    </xf>
    <xf numFmtId="0" fontId="44" fillId="9" borderId="19" xfId="0" applyFont="1" applyFill="1" applyBorder="1" applyAlignment="1" applyProtection="1">
      <alignment horizontal="justify" vertical="center" textRotation="90"/>
      <protection hidden="1"/>
    </xf>
    <xf numFmtId="0" fontId="11" fillId="3" borderId="19" xfId="0" applyFont="1" applyFill="1" applyBorder="1" applyAlignment="1">
      <alignment horizontal="justify" vertical="center" wrapText="1"/>
    </xf>
    <xf numFmtId="0" fontId="11" fillId="20" borderId="19" xfId="8" applyFont="1" applyFill="1" applyBorder="1" applyAlignment="1">
      <alignment horizontal="justify" vertical="center" wrapText="1"/>
    </xf>
    <xf numFmtId="0" fontId="11" fillId="3" borderId="19" xfId="0" applyFont="1" applyFill="1" applyBorder="1" applyAlignment="1" applyProtection="1">
      <alignment horizontal="justify" vertical="center" wrapText="1"/>
      <protection locked="0"/>
    </xf>
    <xf numFmtId="0" fontId="42" fillId="26" borderId="19" xfId="6" applyFont="1" applyFill="1" applyBorder="1" applyAlignment="1">
      <alignment horizontal="justify" vertical="center" wrapText="1"/>
    </xf>
    <xf numFmtId="0" fontId="44" fillId="13" borderId="19" xfId="0" applyFont="1" applyFill="1" applyBorder="1" applyAlignment="1" applyProtection="1">
      <alignment horizontal="justify" vertical="center" textRotation="90"/>
      <protection hidden="1"/>
    </xf>
    <xf numFmtId="0" fontId="44" fillId="13"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textRotation="90" wrapText="1"/>
      <protection hidden="1"/>
    </xf>
    <xf numFmtId="0" fontId="42" fillId="3" borderId="19" xfId="0" applyFont="1" applyFill="1" applyBorder="1" applyAlignment="1" applyProtection="1">
      <alignment horizontal="justify" vertical="center" wrapText="1"/>
      <protection hidden="1"/>
    </xf>
    <xf numFmtId="0" fontId="44" fillId="4" borderId="19" xfId="0" applyFont="1" applyFill="1" applyBorder="1" applyAlignment="1" applyProtection="1">
      <alignment horizontal="justify" vertical="center" textRotation="90"/>
      <protection hidden="1"/>
    </xf>
    <xf numFmtId="0" fontId="44" fillId="5" borderId="19" xfId="0" applyFont="1" applyFill="1" applyBorder="1" applyAlignment="1" applyProtection="1">
      <alignment horizontal="justify" vertical="center" textRotation="90" wrapText="1"/>
      <protection hidden="1"/>
    </xf>
    <xf numFmtId="0" fontId="44" fillId="0" borderId="19" xfId="0" applyFont="1" applyBorder="1" applyAlignment="1">
      <alignment horizontal="justify" vertical="center" wrapText="1"/>
    </xf>
    <xf numFmtId="0" fontId="44" fillId="0" borderId="19" xfId="0" applyFont="1" applyBorder="1" applyAlignment="1">
      <alignment horizontal="justify" vertical="center" textRotation="90" wrapText="1"/>
    </xf>
    <xf numFmtId="0" fontId="44" fillId="0" borderId="19" xfId="0" applyFont="1" applyBorder="1" applyAlignment="1">
      <alignment horizontal="justify" vertical="center" textRotation="90"/>
    </xf>
    <xf numFmtId="14" fontId="42" fillId="0" borderId="19" xfId="0" applyNumberFormat="1" applyFont="1" applyBorder="1" applyAlignment="1">
      <alignment horizontal="justify" vertical="center" wrapText="1"/>
    </xf>
    <xf numFmtId="14" fontId="42" fillId="17" borderId="19" xfId="0" applyNumberFormat="1" applyFont="1" applyFill="1" applyBorder="1" applyAlignment="1">
      <alignment horizontal="justify" vertical="center" wrapText="1"/>
    </xf>
    <xf numFmtId="0" fontId="42" fillId="37" borderId="19" xfId="0" applyFont="1" applyFill="1" applyBorder="1" applyAlignment="1">
      <alignment horizontal="justify" vertical="center" wrapText="1"/>
    </xf>
    <xf numFmtId="14" fontId="42" fillId="37" borderId="19" xfId="0" applyNumberFormat="1" applyFont="1" applyFill="1" applyBorder="1" applyAlignment="1">
      <alignment horizontal="justify" vertical="center" wrapText="1"/>
    </xf>
    <xf numFmtId="0" fontId="44" fillId="5" borderId="19" xfId="0" applyFont="1" applyFill="1" applyBorder="1" applyAlignment="1">
      <alignment horizontal="justify" vertical="center" textRotation="90" wrapText="1"/>
    </xf>
    <xf numFmtId="0" fontId="44" fillId="8" borderId="19" xfId="0" applyFont="1" applyFill="1" applyBorder="1" applyAlignment="1" applyProtection="1">
      <alignment horizontal="justify" vertical="center" wrapText="1"/>
      <protection hidden="1"/>
    </xf>
    <xf numFmtId="0" fontId="44" fillId="8" borderId="19" xfId="0" applyFont="1" applyFill="1" applyBorder="1" applyAlignment="1" applyProtection="1">
      <alignment horizontal="justify" vertical="center"/>
      <protection hidden="1"/>
    </xf>
    <xf numFmtId="0" fontId="44" fillId="4" borderId="19" xfId="0" applyFont="1" applyFill="1" applyBorder="1" applyAlignment="1" applyProtection="1">
      <alignment horizontal="justify" vertical="center" textRotation="90" wrapText="1"/>
      <protection hidden="1"/>
    </xf>
    <xf numFmtId="164" fontId="42" fillId="3" borderId="19" xfId="1" applyNumberFormat="1" applyFont="1" applyFill="1" applyBorder="1" applyAlignment="1">
      <alignment horizontal="justify" vertical="center"/>
    </xf>
    <xf numFmtId="0" fontId="44" fillId="18" borderId="19" xfId="0" applyFont="1" applyFill="1" applyBorder="1" applyAlignment="1">
      <alignment horizontal="justify" vertical="center" textRotation="90" wrapText="1"/>
    </xf>
    <xf numFmtId="9" fontId="42" fillId="3" borderId="19" xfId="0" applyNumberFormat="1" applyFont="1" applyFill="1" applyBorder="1" applyAlignment="1" applyProtection="1">
      <alignment horizontal="justify" vertical="center"/>
      <protection hidden="1"/>
    </xf>
    <xf numFmtId="0" fontId="44" fillId="5" borderId="19" xfId="0" applyFont="1" applyFill="1" applyBorder="1" applyAlignment="1" applyProtection="1">
      <alignment horizontal="justify" vertical="center" textRotation="90"/>
      <protection hidden="1"/>
    </xf>
    <xf numFmtId="0" fontId="44" fillId="24" borderId="19" xfId="0" applyFont="1" applyFill="1" applyBorder="1" applyAlignment="1">
      <alignment horizontal="justify" vertical="center" wrapText="1"/>
    </xf>
    <xf numFmtId="9" fontId="42" fillId="3" borderId="19" xfId="0" applyNumberFormat="1" applyFont="1" applyFill="1" applyBorder="1" applyAlignment="1">
      <alignment horizontal="justify" vertical="center" wrapText="1"/>
    </xf>
    <xf numFmtId="0" fontId="44" fillId="24" borderId="19" xfId="0" applyFont="1" applyFill="1" applyBorder="1" applyAlignment="1">
      <alignment horizontal="justify" vertical="center"/>
    </xf>
    <xf numFmtId="0" fontId="42" fillId="3" borderId="19" xfId="0" applyFont="1" applyFill="1" applyBorder="1" applyAlignment="1">
      <alignment horizontal="justify" vertical="center" textRotation="90"/>
    </xf>
    <xf numFmtId="9" fontId="42" fillId="3" borderId="19" xfId="0" applyNumberFormat="1" applyFont="1" applyFill="1" applyBorder="1" applyAlignment="1">
      <alignment horizontal="justify" vertical="center"/>
    </xf>
    <xf numFmtId="164" fontId="42" fillId="3" borderId="19" xfId="0" applyNumberFormat="1" applyFont="1" applyFill="1" applyBorder="1" applyAlignment="1">
      <alignment horizontal="justify" vertical="center"/>
    </xf>
    <xf numFmtId="0" fontId="44" fillId="24" borderId="19" xfId="0" applyFont="1" applyFill="1" applyBorder="1" applyAlignment="1">
      <alignment horizontal="justify" vertical="center" textRotation="90" wrapText="1"/>
    </xf>
    <xf numFmtId="0" fontId="44" fillId="24" borderId="19" xfId="0" applyFont="1" applyFill="1" applyBorder="1" applyAlignment="1">
      <alignment horizontal="justify" vertical="center" textRotation="90"/>
    </xf>
    <xf numFmtId="0" fontId="42" fillId="17" borderId="19" xfId="0" applyFont="1" applyFill="1" applyBorder="1" applyAlignment="1">
      <alignment horizontal="justify" vertical="center" textRotation="90" wrapText="1"/>
    </xf>
    <xf numFmtId="0" fontId="44" fillId="19" borderId="19" xfId="0" applyFont="1" applyFill="1" applyBorder="1" applyAlignment="1" applyProtection="1">
      <alignment horizontal="justify" vertical="center" textRotation="90" wrapText="1"/>
      <protection hidden="1"/>
    </xf>
    <xf numFmtId="0" fontId="11" fillId="0" borderId="19" xfId="0" applyFont="1" applyBorder="1" applyAlignment="1" applyProtection="1">
      <alignment horizontal="justify" vertical="center"/>
      <protection hidden="1"/>
    </xf>
    <xf numFmtId="0" fontId="11" fillId="0" borderId="19" xfId="0" applyFont="1" applyBorder="1" applyAlignment="1" applyProtection="1">
      <alignment horizontal="justify" vertical="center" textRotation="90"/>
      <protection locked="0"/>
    </xf>
    <xf numFmtId="9" fontId="11" fillId="0" borderId="19" xfId="0" applyNumberFormat="1" applyFont="1" applyBorder="1" applyAlignment="1" applyProtection="1">
      <alignment horizontal="justify" vertical="center"/>
      <protection hidden="1"/>
    </xf>
    <xf numFmtId="164" fontId="11" fillId="0" borderId="19" xfId="1" applyNumberFormat="1" applyFont="1" applyBorder="1" applyAlignment="1">
      <alignment horizontal="justify" vertical="center"/>
    </xf>
    <xf numFmtId="0" fontId="11" fillId="0" borderId="19" xfId="0" applyFont="1" applyBorder="1" applyAlignment="1" applyProtection="1">
      <alignment horizontal="justify" vertical="center" wrapText="1"/>
      <protection locked="0"/>
    </xf>
    <xf numFmtId="0" fontId="44" fillId="2" borderId="19" xfId="0" applyFont="1" applyFill="1" applyBorder="1" applyAlignment="1">
      <alignment horizontal="center" vertical="center" textRotation="90"/>
    </xf>
    <xf numFmtId="0" fontId="42" fillId="0" borderId="19" xfId="0" applyFont="1" applyBorder="1" applyAlignment="1" applyProtection="1">
      <alignment horizontal="justify" vertical="center" textRotation="90"/>
      <protection hidden="1"/>
    </xf>
    <xf numFmtId="9" fontId="42" fillId="0" borderId="19" xfId="1" applyFont="1" applyBorder="1" applyAlignment="1" applyProtection="1">
      <alignment horizontal="justify" vertical="center"/>
      <protection hidden="1"/>
    </xf>
    <xf numFmtId="0" fontId="42" fillId="15" borderId="19" xfId="0" applyFont="1" applyFill="1" applyBorder="1" applyAlignment="1">
      <alignment horizontal="justify" vertical="center" wrapText="1"/>
    </xf>
    <xf numFmtId="0" fontId="42" fillId="0" borderId="0" xfId="0" applyFont="1" applyAlignment="1">
      <alignment horizontal="justify" vertical="top"/>
    </xf>
    <xf numFmtId="0" fontId="42" fillId="39" borderId="19" xfId="0" applyFont="1" applyFill="1" applyBorder="1" applyAlignment="1">
      <alignment horizontal="justify" vertical="top" wrapText="1"/>
    </xf>
    <xf numFmtId="0" fontId="42" fillId="34" borderId="19" xfId="0" applyFont="1" applyFill="1" applyBorder="1" applyAlignment="1" applyProtection="1">
      <alignment horizontal="justify" vertical="top" wrapText="1"/>
      <protection locked="0"/>
    </xf>
    <xf numFmtId="0" fontId="42" fillId="34" borderId="19" xfId="0" applyFont="1" applyFill="1" applyBorder="1" applyAlignment="1">
      <alignment horizontal="justify" vertical="top" wrapText="1"/>
    </xf>
    <xf numFmtId="0" fontId="42" fillId="40" borderId="19" xfId="0" applyFont="1" applyFill="1" applyBorder="1" applyAlignment="1">
      <alignment horizontal="justify" vertical="top" wrapText="1"/>
    </xf>
    <xf numFmtId="0" fontId="44" fillId="36" borderId="19" xfId="0" applyFont="1" applyFill="1" applyBorder="1" applyAlignment="1">
      <alignment horizontal="justify" vertical="center" wrapText="1"/>
    </xf>
    <xf numFmtId="0" fontId="42" fillId="41" borderId="19" xfId="0" applyFont="1" applyFill="1" applyBorder="1" applyAlignment="1">
      <alignment horizontal="justify" vertical="center" wrapText="1"/>
    </xf>
    <xf numFmtId="0" fontId="42" fillId="41" borderId="19" xfId="0" applyFont="1" applyFill="1" applyBorder="1" applyAlignment="1">
      <alignment horizontal="justify" vertical="center"/>
    </xf>
    <xf numFmtId="0" fontId="11" fillId="36" borderId="19" xfId="0" applyFont="1" applyFill="1" applyBorder="1" applyAlignment="1">
      <alignment vertical="top" wrapText="1"/>
    </xf>
    <xf numFmtId="0" fontId="11" fillId="36" borderId="20" xfId="0" applyFont="1" applyFill="1" applyBorder="1" applyAlignment="1">
      <alignment vertical="top" wrapText="1"/>
    </xf>
    <xf numFmtId="0" fontId="11" fillId="36" borderId="36" xfId="0" applyFont="1" applyFill="1" applyBorder="1" applyAlignment="1">
      <alignment horizontal="justify" vertical="top"/>
    </xf>
    <xf numFmtId="0" fontId="44" fillId="5" borderId="19" xfId="0" applyFont="1" applyFill="1" applyBorder="1" applyAlignment="1">
      <alignment horizontal="justify" vertical="center" textRotation="90"/>
    </xf>
    <xf numFmtId="0" fontId="44" fillId="7" borderId="19" xfId="0" applyFont="1" applyFill="1" applyBorder="1" applyAlignment="1">
      <alignment horizontal="center" vertical="center" wrapText="1"/>
    </xf>
    <xf numFmtId="0" fontId="42" fillId="0" borderId="19" xfId="0" applyFont="1" applyBorder="1" applyAlignment="1" applyProtection="1">
      <alignment horizontal="center" vertical="center" textRotation="90"/>
      <protection locked="0"/>
    </xf>
    <xf numFmtId="0" fontId="42" fillId="0" borderId="19" xfId="0" applyFont="1" applyBorder="1" applyAlignment="1">
      <alignment horizontal="center" vertical="center" textRotation="90" wrapText="1"/>
    </xf>
    <xf numFmtId="0" fontId="42" fillId="0" borderId="19" xfId="0" applyFont="1" applyBorder="1" applyAlignment="1">
      <alignment horizontal="center" vertical="center" wrapText="1"/>
    </xf>
    <xf numFmtId="0" fontId="42" fillId="0" borderId="19" xfId="0" applyFont="1" applyBorder="1" applyAlignment="1">
      <alignment horizontal="center" vertical="center" textRotation="90"/>
    </xf>
    <xf numFmtId="0" fontId="42" fillId="3" borderId="19" xfId="0" applyFont="1" applyFill="1" applyBorder="1" applyAlignment="1">
      <alignment horizontal="center" vertical="center" textRotation="90"/>
    </xf>
    <xf numFmtId="14" fontId="42" fillId="3" borderId="19" xfId="0" applyNumberFormat="1" applyFont="1" applyFill="1" applyBorder="1" applyAlignment="1" applyProtection="1">
      <alignment horizontal="center" vertical="center" wrapText="1"/>
      <protection locked="0"/>
    </xf>
    <xf numFmtId="0" fontId="42" fillId="26" borderId="19" xfId="6" applyFont="1" applyFill="1" applyBorder="1" applyAlignment="1">
      <alignment horizontal="center" vertical="center" wrapText="1"/>
    </xf>
    <xf numFmtId="14" fontId="42" fillId="0" borderId="19" xfId="0" applyNumberFormat="1" applyFont="1" applyBorder="1" applyAlignment="1" applyProtection="1">
      <alignment horizontal="center" vertical="center" wrapText="1"/>
      <protection locked="0"/>
    </xf>
    <xf numFmtId="0" fontId="42" fillId="0" borderId="19" xfId="0" applyFont="1" applyBorder="1" applyAlignment="1" applyProtection="1">
      <alignment horizontal="center" vertical="center" wrapText="1"/>
      <protection locked="0"/>
    </xf>
    <xf numFmtId="0" fontId="42" fillId="3" borderId="19" xfId="0" applyFont="1" applyFill="1" applyBorder="1" applyAlignment="1" applyProtection="1">
      <alignment horizontal="center" vertical="center" wrapText="1"/>
      <protection hidden="1"/>
    </xf>
    <xf numFmtId="0" fontId="42" fillId="3" borderId="19" xfId="0" applyFont="1" applyFill="1" applyBorder="1" applyAlignment="1" applyProtection="1">
      <alignment horizontal="center" vertical="center" wrapText="1"/>
      <protection locked="0"/>
    </xf>
    <xf numFmtId="14" fontId="42" fillId="3" borderId="19" xfId="0" applyNumberFormat="1" applyFont="1" applyFill="1" applyBorder="1" applyAlignment="1" applyProtection="1">
      <alignment horizontal="center" vertical="center"/>
      <protection locked="0"/>
    </xf>
    <xf numFmtId="0" fontId="42" fillId="3" borderId="19" xfId="0" applyFont="1" applyFill="1" applyBorder="1" applyAlignment="1">
      <alignment horizontal="center" vertical="center" wrapText="1"/>
    </xf>
    <xf numFmtId="0" fontId="50" fillId="3" borderId="19" xfId="0" applyFont="1" applyFill="1" applyBorder="1" applyAlignment="1">
      <alignment horizontal="center" vertical="center" wrapText="1"/>
    </xf>
    <xf numFmtId="0" fontId="42" fillId="17" borderId="19" xfId="0" applyFont="1" applyFill="1" applyBorder="1" applyAlignment="1">
      <alignment horizontal="center" vertical="center" wrapText="1"/>
    </xf>
    <xf numFmtId="14" fontId="42" fillId="0" borderId="19" xfId="0" applyNumberFormat="1" applyFont="1" applyBorder="1" applyAlignment="1">
      <alignment horizontal="center" vertical="center" wrapText="1"/>
    </xf>
    <xf numFmtId="0" fontId="42" fillId="17" borderId="19" xfId="0" applyFont="1" applyFill="1" applyBorder="1" applyAlignment="1">
      <alignment horizontal="center" vertical="center"/>
    </xf>
    <xf numFmtId="0" fontId="11" fillId="3" borderId="19" xfId="0" applyFont="1" applyFill="1" applyBorder="1" applyAlignment="1">
      <alignment horizontal="center" vertical="center" wrapText="1"/>
    </xf>
    <xf numFmtId="0" fontId="53" fillId="0" borderId="0" xfId="9" applyFont="1"/>
    <xf numFmtId="0" fontId="43" fillId="0" borderId="0" xfId="9"/>
    <xf numFmtId="0" fontId="53" fillId="17" borderId="0" xfId="9" applyFont="1" applyFill="1"/>
    <xf numFmtId="0" fontId="2" fillId="17" borderId="0" xfId="9" applyFont="1" applyFill="1" applyAlignment="1">
      <alignment horizontal="center" vertical="center"/>
    </xf>
    <xf numFmtId="0" fontId="50" fillId="0" borderId="0" xfId="9" applyFont="1" applyAlignment="1">
      <alignment vertical="center"/>
    </xf>
    <xf numFmtId="0" fontId="42" fillId="0" borderId="0" xfId="9" applyFont="1"/>
    <xf numFmtId="0" fontId="50" fillId="0" borderId="0" xfId="9" applyFont="1"/>
    <xf numFmtId="0" fontId="54" fillId="0" borderId="0" xfId="9" applyFont="1" applyAlignment="1">
      <alignment horizontal="center" vertical="center"/>
    </xf>
    <xf numFmtId="0" fontId="54" fillId="0" borderId="0" xfId="9" applyFont="1"/>
    <xf numFmtId="0" fontId="53" fillId="0" borderId="0" xfId="9" applyFont="1" applyAlignment="1">
      <alignment horizontal="center" vertical="center"/>
    </xf>
    <xf numFmtId="0" fontId="55" fillId="0" borderId="0" xfId="9" applyFont="1"/>
    <xf numFmtId="0" fontId="56" fillId="0" borderId="0" xfId="9" applyFont="1"/>
    <xf numFmtId="0" fontId="56" fillId="0" borderId="0" xfId="9" applyFont="1" applyAlignment="1">
      <alignment horizontal="center" vertical="center"/>
    </xf>
    <xf numFmtId="0" fontId="57" fillId="3" borderId="19" xfId="0" applyFont="1" applyFill="1" applyBorder="1" applyAlignment="1" applyProtection="1">
      <alignment horizontal="center" vertical="center" wrapText="1"/>
      <protection locked="0"/>
    </xf>
    <xf numFmtId="0" fontId="58" fillId="3" borderId="19" xfId="0" applyFont="1" applyFill="1" applyBorder="1" applyAlignment="1" applyProtection="1">
      <alignment horizontal="center" vertical="center" wrapText="1"/>
      <protection locked="0"/>
    </xf>
    <xf numFmtId="0" fontId="58" fillId="3" borderId="19" xfId="0" applyFont="1" applyFill="1" applyBorder="1" applyAlignment="1" applyProtection="1">
      <alignment vertical="center" wrapText="1"/>
      <protection locked="0"/>
    </xf>
    <xf numFmtId="0" fontId="57" fillId="36" borderId="19" xfId="0" applyFont="1" applyFill="1" applyBorder="1" applyAlignment="1">
      <alignment horizontal="justify" vertical="center" wrapText="1"/>
    </xf>
    <xf numFmtId="0" fontId="57" fillId="26" borderId="19" xfId="6" applyFont="1" applyFill="1" applyBorder="1" applyAlignment="1">
      <alignment horizontal="center" vertical="center" wrapText="1"/>
    </xf>
    <xf numFmtId="14" fontId="58" fillId="0" borderId="19" xfId="0" applyNumberFormat="1" applyFont="1" applyBorder="1" applyAlignment="1" applyProtection="1">
      <alignment horizontal="center" vertical="center" wrapText="1"/>
      <protection locked="0"/>
    </xf>
    <xf numFmtId="14" fontId="57" fillId="0" borderId="19" xfId="0" applyNumberFormat="1" applyFont="1" applyBorder="1" applyAlignment="1" applyProtection="1">
      <alignment horizontal="center" vertical="center" wrapText="1"/>
      <protection locked="0"/>
    </xf>
    <xf numFmtId="0" fontId="58" fillId="0" borderId="19" xfId="0" applyFont="1" applyBorder="1" applyAlignment="1" applyProtection="1">
      <alignment horizontal="center" vertical="center" wrapText="1"/>
      <protection locked="0"/>
    </xf>
    <xf numFmtId="14" fontId="57" fillId="3" borderId="19" xfId="0" applyNumberFormat="1" applyFont="1" applyFill="1" applyBorder="1" applyAlignment="1" applyProtection="1">
      <alignment horizontal="center" vertical="center" wrapText="1"/>
      <protection locked="0"/>
    </xf>
    <xf numFmtId="0" fontId="58" fillId="3" borderId="37" xfId="0" applyFont="1" applyFill="1" applyBorder="1" applyAlignment="1" applyProtection="1">
      <alignment horizontal="center" vertical="center" wrapText="1"/>
      <protection hidden="1"/>
    </xf>
    <xf numFmtId="0" fontId="58" fillId="3" borderId="19" xfId="0" applyFont="1" applyFill="1" applyBorder="1" applyAlignment="1" applyProtection="1">
      <alignment horizontal="center" vertical="center" wrapText="1"/>
      <protection hidden="1"/>
    </xf>
    <xf numFmtId="0" fontId="59" fillId="0" borderId="19" xfId="0" applyFont="1" applyBorder="1" applyAlignment="1">
      <alignment horizontal="center" vertical="center" wrapText="1"/>
    </xf>
    <xf numFmtId="0" fontId="57" fillId="36" borderId="19" xfId="0" applyFont="1" applyFill="1" applyBorder="1" applyAlignment="1" applyProtection="1">
      <alignment horizontal="justify" vertical="center" wrapText="1"/>
      <protection locked="0"/>
    </xf>
    <xf numFmtId="0" fontId="42" fillId="3" borderId="0" xfId="0" applyFont="1" applyFill="1" applyAlignment="1">
      <alignment horizontal="center" vertical="center"/>
    </xf>
    <xf numFmtId="0" fontId="58" fillId="0" borderId="19" xfId="0" applyFont="1" applyBorder="1" applyAlignment="1">
      <alignment horizontal="center" vertical="center"/>
    </xf>
    <xf numFmtId="0" fontId="57" fillId="3" borderId="19" xfId="0" applyFont="1" applyFill="1" applyBorder="1" applyAlignment="1">
      <alignment horizontal="center" vertical="center" wrapText="1"/>
    </xf>
    <xf numFmtId="0" fontId="58" fillId="0" borderId="19" xfId="0" applyFont="1" applyBorder="1" applyAlignment="1" applyProtection="1">
      <alignment horizontal="center" vertical="center"/>
      <protection hidden="1"/>
    </xf>
    <xf numFmtId="0" fontId="58" fillId="0" borderId="19" xfId="0" applyFont="1" applyBorder="1" applyAlignment="1" applyProtection="1">
      <alignment horizontal="center" vertical="center" textRotation="90"/>
      <protection locked="0"/>
    </xf>
    <xf numFmtId="9" fontId="58" fillId="0" borderId="19" xfId="0" applyNumberFormat="1" applyFont="1" applyBorder="1" applyAlignment="1" applyProtection="1">
      <alignment horizontal="center" vertical="center"/>
      <protection hidden="1"/>
    </xf>
    <xf numFmtId="164" fontId="58" fillId="0" borderId="19" xfId="1" applyNumberFormat="1" applyFont="1" applyBorder="1" applyAlignment="1">
      <alignment horizontal="center" vertical="center"/>
    </xf>
    <xf numFmtId="0" fontId="63" fillId="0" borderId="19" xfId="0" applyFont="1" applyBorder="1" applyAlignment="1" applyProtection="1">
      <alignment horizontal="center" vertical="center" textRotation="90" wrapText="1"/>
      <protection hidden="1"/>
    </xf>
    <xf numFmtId="0" fontId="63" fillId="0" borderId="19" xfId="0" applyFont="1" applyBorder="1" applyAlignment="1" applyProtection="1">
      <alignment horizontal="center" vertical="center" textRotation="90"/>
      <protection hidden="1"/>
    </xf>
    <xf numFmtId="0" fontId="57" fillId="3" borderId="19" xfId="0" applyFont="1" applyFill="1" applyBorder="1" applyAlignment="1" applyProtection="1">
      <alignment vertical="center" wrapText="1"/>
      <protection locked="0"/>
    </xf>
    <xf numFmtId="0" fontId="58" fillId="3" borderId="19" xfId="0" applyFont="1" applyFill="1" applyBorder="1" applyAlignment="1" applyProtection="1">
      <alignment horizontal="center" vertical="center"/>
      <protection locked="0"/>
    </xf>
    <xf numFmtId="0" fontId="63" fillId="0" borderId="19" xfId="0" applyFont="1" applyBorder="1" applyAlignment="1" applyProtection="1">
      <alignment horizontal="center" vertical="center" wrapText="1"/>
      <protection hidden="1"/>
    </xf>
    <xf numFmtId="9" fontId="58" fillId="0" borderId="19" xfId="0" applyNumberFormat="1" applyFont="1" applyBorder="1" applyAlignment="1" applyProtection="1">
      <alignment horizontal="center" vertical="center" wrapText="1"/>
      <protection hidden="1"/>
    </xf>
    <xf numFmtId="9" fontId="58" fillId="0" borderId="19" xfId="0" applyNumberFormat="1" applyFont="1" applyBorder="1" applyAlignment="1" applyProtection="1">
      <alignment horizontal="center" vertical="center" wrapText="1"/>
      <protection locked="0"/>
    </xf>
    <xf numFmtId="9" fontId="57" fillId="0" borderId="19" xfId="0" applyNumberFormat="1" applyFont="1" applyBorder="1" applyAlignment="1" applyProtection="1">
      <alignment vertical="center" wrapText="1"/>
      <protection hidden="1"/>
    </xf>
    <xf numFmtId="0" fontId="57" fillId="0" borderId="19" xfId="0" applyFont="1" applyBorder="1" applyAlignment="1" applyProtection="1">
      <alignment horizontal="center" vertical="center" textRotation="90"/>
      <protection locked="0"/>
    </xf>
    <xf numFmtId="9" fontId="57" fillId="0" borderId="19" xfId="0" applyNumberFormat="1" applyFont="1" applyBorder="1" applyAlignment="1" applyProtection="1">
      <alignment horizontal="center" vertical="center" wrapText="1"/>
      <protection hidden="1"/>
    </xf>
    <xf numFmtId="0" fontId="63" fillId="0" borderId="19" xfId="0" applyFont="1" applyBorder="1" applyAlignment="1" applyProtection="1">
      <alignment horizontal="center" vertical="center"/>
      <protection hidden="1"/>
    </xf>
    <xf numFmtId="0" fontId="58" fillId="3" borderId="19" xfId="0" applyFont="1" applyFill="1" applyBorder="1" applyAlignment="1" applyProtection="1">
      <alignment horizontal="justify" vertical="center" wrapText="1"/>
      <protection locked="0"/>
    </xf>
    <xf numFmtId="0" fontId="64" fillId="3" borderId="19" xfId="0" applyFont="1" applyFill="1" applyBorder="1" applyAlignment="1">
      <alignment horizontal="center" vertical="center" wrapText="1"/>
    </xf>
    <xf numFmtId="0" fontId="58" fillId="3" borderId="19" xfId="0" applyFont="1" applyFill="1" applyBorder="1" applyAlignment="1" applyProtection="1">
      <alignment horizontal="left" vertical="center" wrapText="1"/>
      <protection locked="0"/>
    </xf>
    <xf numFmtId="0" fontId="66" fillId="3" borderId="19" xfId="0" applyFont="1" applyFill="1" applyBorder="1" applyAlignment="1">
      <alignment horizontal="center" vertical="center"/>
    </xf>
    <xf numFmtId="0" fontId="63" fillId="13" borderId="19" xfId="0" applyFont="1" applyFill="1" applyBorder="1" applyAlignment="1" applyProtection="1">
      <alignment horizontal="center" vertical="center" wrapText="1"/>
      <protection hidden="1"/>
    </xf>
    <xf numFmtId="0" fontId="63" fillId="7" borderId="19" xfId="0" applyFont="1" applyFill="1" applyBorder="1" applyAlignment="1" applyProtection="1">
      <alignment horizontal="center" vertical="center" wrapText="1"/>
      <protection hidden="1"/>
    </xf>
    <xf numFmtId="0" fontId="58" fillId="0" borderId="37" xfId="0" applyFont="1" applyBorder="1" applyAlignment="1" applyProtection="1">
      <alignment horizontal="center" vertical="center"/>
      <protection hidden="1"/>
    </xf>
    <xf numFmtId="0" fontId="58" fillId="0" borderId="37" xfId="0" applyFont="1" applyBorder="1" applyAlignment="1" applyProtection="1">
      <alignment horizontal="center" vertical="center" textRotation="90"/>
      <protection hidden="1"/>
    </xf>
    <xf numFmtId="9" fontId="58" fillId="0" borderId="37" xfId="1" applyFont="1" applyBorder="1" applyAlignment="1" applyProtection="1">
      <alignment horizontal="center" vertical="center"/>
      <protection hidden="1"/>
    </xf>
    <xf numFmtId="9" fontId="58" fillId="0" borderId="37" xfId="0" applyNumberFormat="1" applyFont="1" applyBorder="1" applyAlignment="1" applyProtection="1">
      <alignment horizontal="center" vertical="center"/>
      <protection hidden="1"/>
    </xf>
    <xf numFmtId="0" fontId="63" fillId="7" borderId="19" xfId="0" applyFont="1" applyFill="1" applyBorder="1" applyAlignment="1" applyProtection="1">
      <alignment horizontal="center" vertical="center" textRotation="90" wrapText="1"/>
      <protection hidden="1"/>
    </xf>
    <xf numFmtId="0" fontId="63" fillId="13" borderId="19" xfId="0" applyFont="1" applyFill="1" applyBorder="1" applyAlignment="1" applyProtection="1">
      <alignment horizontal="center" vertical="center" textRotation="90"/>
      <protection hidden="1"/>
    </xf>
    <xf numFmtId="0" fontId="57" fillId="44" borderId="19" xfId="0" applyFont="1" applyFill="1" applyBorder="1" applyAlignment="1" applyProtection="1">
      <alignment horizontal="justify" vertical="center" wrapText="1"/>
      <protection locked="0"/>
    </xf>
    <xf numFmtId="0" fontId="58" fillId="3" borderId="19" xfId="0" applyFont="1" applyFill="1" applyBorder="1" applyAlignment="1" applyProtection="1">
      <alignment horizontal="center" vertical="center"/>
      <protection hidden="1"/>
    </xf>
    <xf numFmtId="0" fontId="63" fillId="4" borderId="19" xfId="0" applyFont="1" applyFill="1" applyBorder="1" applyAlignment="1" applyProtection="1">
      <alignment horizontal="center" vertical="center" textRotation="90"/>
      <protection hidden="1"/>
    </xf>
    <xf numFmtId="0" fontId="68" fillId="3" borderId="19" xfId="9" applyFont="1" applyFill="1" applyBorder="1" applyAlignment="1">
      <alignment horizontal="center" vertical="center" wrapText="1"/>
    </xf>
    <xf numFmtId="0" fontId="58" fillId="3" borderId="19" xfId="9" applyFont="1" applyFill="1" applyBorder="1" applyAlignment="1">
      <alignment horizontal="center" vertical="center" wrapText="1"/>
    </xf>
    <xf numFmtId="0" fontId="57" fillId="3" borderId="19" xfId="9" applyFont="1" applyFill="1" applyBorder="1" applyAlignment="1">
      <alignment horizontal="center" vertical="center" wrapText="1"/>
    </xf>
    <xf numFmtId="0" fontId="57" fillId="3" borderId="19" xfId="9" applyFont="1" applyFill="1" applyBorder="1" applyAlignment="1">
      <alignment horizontal="justify" vertical="center" wrapText="1"/>
    </xf>
    <xf numFmtId="0" fontId="58" fillId="17" borderId="19" xfId="0" applyFont="1" applyFill="1" applyBorder="1" applyAlignment="1">
      <alignment horizontal="center" vertical="center" textRotation="90"/>
    </xf>
    <xf numFmtId="9" fontId="58" fillId="17" borderId="19" xfId="0" applyNumberFormat="1" applyFont="1" applyFill="1" applyBorder="1" applyAlignment="1">
      <alignment horizontal="center" vertical="center"/>
    </xf>
    <xf numFmtId="164" fontId="58" fillId="17" borderId="19" xfId="0" applyNumberFormat="1" applyFont="1" applyFill="1" applyBorder="1" applyAlignment="1">
      <alignment horizontal="center" vertical="center"/>
    </xf>
    <xf numFmtId="0" fontId="63" fillId="17" borderId="19" xfId="0" applyFont="1" applyFill="1" applyBorder="1" applyAlignment="1">
      <alignment horizontal="center" vertical="center" textRotation="90" wrapText="1"/>
    </xf>
    <xf numFmtId="9" fontId="57" fillId="17" borderId="19" xfId="0" applyNumberFormat="1" applyFont="1" applyFill="1" applyBorder="1" applyAlignment="1">
      <alignment horizontal="center" vertical="center"/>
    </xf>
    <xf numFmtId="0" fontId="63" fillId="17" borderId="19" xfId="0" applyFont="1" applyFill="1" applyBorder="1" applyAlignment="1">
      <alignment horizontal="center" vertical="center" textRotation="90"/>
    </xf>
    <xf numFmtId="0" fontId="58" fillId="3" borderId="19" xfId="0" applyFont="1" applyFill="1" applyBorder="1" applyAlignment="1" applyProtection="1">
      <alignment horizontal="center" vertical="center" textRotation="90"/>
      <protection locked="0"/>
    </xf>
    <xf numFmtId="0" fontId="58" fillId="3" borderId="19" xfId="0" applyFont="1" applyFill="1" applyBorder="1" applyAlignment="1">
      <alignment horizontal="center" vertical="center"/>
    </xf>
    <xf numFmtId="9" fontId="58" fillId="3" borderId="19" xfId="0" applyNumberFormat="1" applyFont="1" applyFill="1" applyBorder="1" applyAlignment="1" applyProtection="1">
      <alignment horizontal="center" vertical="center"/>
      <protection hidden="1"/>
    </xf>
    <xf numFmtId="164" fontId="58" fillId="3" borderId="19" xfId="1" applyNumberFormat="1" applyFont="1" applyFill="1" applyBorder="1" applyAlignment="1">
      <alignment horizontal="center" vertical="center"/>
    </xf>
    <xf numFmtId="9" fontId="65" fillId="0" borderId="19" xfId="0" applyNumberFormat="1" applyFont="1" applyBorder="1" applyAlignment="1" applyProtection="1">
      <alignment horizontal="center" vertical="center" wrapText="1"/>
      <protection hidden="1"/>
    </xf>
    <xf numFmtId="0" fontId="57" fillId="3" borderId="19" xfId="0" applyFont="1" applyFill="1" applyBorder="1" applyAlignment="1" applyProtection="1">
      <alignment horizontal="justify" vertical="center" wrapText="1"/>
      <protection locked="0"/>
    </xf>
    <xf numFmtId="0" fontId="63" fillId="13" borderId="19" xfId="0" applyFont="1" applyFill="1" applyBorder="1" applyAlignment="1" applyProtection="1">
      <alignment horizontal="center" vertical="center" textRotation="90" wrapText="1"/>
      <protection hidden="1"/>
    </xf>
    <xf numFmtId="0" fontId="63" fillId="0" borderId="37" xfId="0" applyFont="1" applyBorder="1" applyAlignment="1" applyProtection="1">
      <alignment horizontal="center" vertical="center" textRotation="90"/>
      <protection hidden="1"/>
    </xf>
    <xf numFmtId="14" fontId="58" fillId="3" borderId="19" xfId="0" applyNumberFormat="1" applyFont="1" applyFill="1" applyBorder="1" applyAlignment="1" applyProtection="1">
      <alignment horizontal="center" vertical="center" wrapText="1"/>
      <protection locked="0"/>
    </xf>
    <xf numFmtId="9" fontId="58" fillId="0" borderId="19" xfId="0" applyNumberFormat="1" applyFont="1" applyBorder="1" applyAlignment="1" applyProtection="1">
      <alignment vertical="center" wrapText="1"/>
      <protection hidden="1"/>
    </xf>
    <xf numFmtId="0" fontId="58" fillId="17" borderId="19" xfId="0" applyFont="1" applyFill="1" applyBorder="1" applyAlignment="1">
      <alignment vertical="center" wrapText="1"/>
    </xf>
    <xf numFmtId="0" fontId="57" fillId="17" borderId="19" xfId="0" applyFont="1" applyFill="1" applyBorder="1" applyAlignment="1">
      <alignment vertical="center" wrapText="1"/>
    </xf>
    <xf numFmtId="0" fontId="65" fillId="3" borderId="19" xfId="0" applyFont="1" applyFill="1" applyBorder="1" applyAlignment="1" applyProtection="1">
      <alignment horizontal="center" vertical="center" wrapText="1"/>
      <protection locked="0"/>
    </xf>
    <xf numFmtId="0" fontId="58" fillId="3" borderId="19" xfId="0" applyFont="1" applyFill="1" applyBorder="1" applyAlignment="1">
      <alignment horizontal="center" vertical="center" wrapText="1"/>
    </xf>
    <xf numFmtId="0" fontId="66" fillId="3" borderId="19" xfId="0" applyFont="1" applyFill="1" applyBorder="1" applyAlignment="1">
      <alignment horizontal="center" vertical="center" wrapText="1"/>
    </xf>
    <xf numFmtId="0" fontId="63" fillId="5" borderId="19" xfId="0" applyFont="1" applyFill="1" applyBorder="1" applyAlignment="1" applyProtection="1">
      <alignment horizontal="center" vertical="center" textRotation="90" wrapText="1"/>
      <protection hidden="1"/>
    </xf>
    <xf numFmtId="0" fontId="58" fillId="17" borderId="19" xfId="0" applyFont="1" applyFill="1" applyBorder="1" applyAlignment="1">
      <alignment horizontal="left" vertical="center" wrapText="1"/>
    </xf>
    <xf numFmtId="0" fontId="63" fillId="0" borderId="37" xfId="0" applyFont="1" applyBorder="1" applyAlignment="1">
      <alignment horizontal="center" vertical="center" wrapText="1"/>
    </xf>
    <xf numFmtId="9" fontId="58" fillId="0" borderId="19" xfId="0" applyNumberFormat="1" applyFont="1" applyBorder="1" applyAlignment="1">
      <alignment horizontal="center" vertical="center" wrapText="1"/>
    </xf>
    <xf numFmtId="9" fontId="58" fillId="0" borderId="19" xfId="0" applyNumberFormat="1" applyFont="1" applyBorder="1" applyAlignment="1">
      <alignment horizontal="left" vertical="center" wrapText="1"/>
    </xf>
    <xf numFmtId="0" fontId="63" fillId="5" borderId="19" xfId="0" applyFont="1" applyFill="1" applyBorder="1" applyAlignment="1">
      <alignment horizontal="center" vertical="center" wrapText="1"/>
    </xf>
    <xf numFmtId="0" fontId="63" fillId="0" borderId="19" xfId="0" applyFont="1" applyBorder="1" applyAlignment="1">
      <alignment horizontal="center" vertical="center"/>
    </xf>
    <xf numFmtId="0" fontId="58" fillId="17" borderId="19" xfId="0" applyFont="1" applyFill="1" applyBorder="1" applyAlignment="1">
      <alignment horizontal="center" vertical="center"/>
    </xf>
    <xf numFmtId="0" fontId="58" fillId="17" borderId="19" xfId="0" applyFont="1" applyFill="1" applyBorder="1" applyAlignment="1">
      <alignment horizontal="center" vertical="center" wrapText="1"/>
    </xf>
    <xf numFmtId="0" fontId="57" fillId="17" borderId="37" xfId="0" applyFont="1" applyFill="1" applyBorder="1" applyAlignment="1">
      <alignment horizontal="left" vertical="center" wrapText="1"/>
    </xf>
    <xf numFmtId="0" fontId="57" fillId="17" borderId="19" xfId="0" applyFont="1" applyFill="1" applyBorder="1" applyAlignment="1">
      <alignment horizontal="left" vertical="center" wrapText="1"/>
    </xf>
    <xf numFmtId="0" fontId="58" fillId="17" borderId="19" xfId="0" applyFont="1" applyFill="1" applyBorder="1" applyAlignment="1">
      <alignment horizontal="left" vertical="center"/>
    </xf>
    <xf numFmtId="0" fontId="63" fillId="17" borderId="19" xfId="0" applyFont="1" applyFill="1" applyBorder="1" applyAlignment="1">
      <alignment horizontal="left" vertical="center" textRotation="90"/>
    </xf>
    <xf numFmtId="0" fontId="58" fillId="3" borderId="19" xfId="0" applyFont="1" applyFill="1" applyBorder="1" applyAlignment="1">
      <alignment horizontal="center" vertical="center" textRotation="90" wrapText="1"/>
    </xf>
    <xf numFmtId="0" fontId="58" fillId="17" borderId="37" xfId="0" applyFont="1" applyFill="1" applyBorder="1" applyAlignment="1">
      <alignment horizontal="center" vertical="center" wrapText="1"/>
    </xf>
    <xf numFmtId="0" fontId="58" fillId="17" borderId="40" xfId="0" applyFont="1" applyFill="1" applyBorder="1" applyAlignment="1">
      <alignment horizontal="center" vertical="center" wrapText="1"/>
    </xf>
    <xf numFmtId="0" fontId="57" fillId="17" borderId="37" xfId="0" applyFont="1" applyFill="1" applyBorder="1" applyAlignment="1">
      <alignment horizontal="center" vertical="center" wrapText="1"/>
    </xf>
    <xf numFmtId="0" fontId="58" fillId="3" borderId="40" xfId="0" applyFont="1" applyFill="1" applyBorder="1" applyAlignment="1">
      <alignment horizontal="center" vertical="center"/>
    </xf>
    <xf numFmtId="0" fontId="63" fillId="0" borderId="19" xfId="0" applyFont="1" applyBorder="1" applyAlignment="1">
      <alignment horizontal="center" vertical="center" wrapText="1"/>
    </xf>
    <xf numFmtId="9" fontId="58" fillId="0" borderId="40" xfId="0" applyNumberFormat="1" applyFont="1" applyBorder="1" applyAlignment="1">
      <alignment horizontal="left" vertical="center" wrapText="1"/>
    </xf>
    <xf numFmtId="0" fontId="63" fillId="0" borderId="40" xfId="0" applyFont="1" applyBorder="1" applyAlignment="1">
      <alignment horizontal="center" vertical="center"/>
    </xf>
    <xf numFmtId="0" fontId="58" fillId="3" borderId="40" xfId="0" applyFont="1" applyFill="1" applyBorder="1" applyAlignment="1">
      <alignment horizontal="left" vertical="center" wrapText="1"/>
    </xf>
    <xf numFmtId="0" fontId="58" fillId="3" borderId="37" xfId="0" applyFont="1" applyFill="1" applyBorder="1" applyAlignment="1">
      <alignment horizontal="left" vertical="center" wrapText="1"/>
    </xf>
    <xf numFmtId="0" fontId="58" fillId="17" borderId="40" xfId="0" applyFont="1" applyFill="1" applyBorder="1" applyAlignment="1">
      <alignment horizontal="left" vertical="center" wrapText="1"/>
    </xf>
    <xf numFmtId="0" fontId="63" fillId="0" borderId="40" xfId="0" applyFont="1" applyBorder="1" applyAlignment="1">
      <alignment horizontal="left" vertical="center" textRotation="90"/>
    </xf>
    <xf numFmtId="0" fontId="58" fillId="3" borderId="40" xfId="0" applyFont="1" applyFill="1" applyBorder="1" applyAlignment="1">
      <alignment horizontal="center" vertical="center" textRotation="90" wrapText="1"/>
    </xf>
    <xf numFmtId="0" fontId="58" fillId="3" borderId="37" xfId="0" applyFont="1" applyFill="1" applyBorder="1" applyAlignment="1">
      <alignment horizontal="center" vertical="center" wrapText="1"/>
    </xf>
    <xf numFmtId="0" fontId="58" fillId="3" borderId="20" xfId="0" applyFont="1" applyFill="1" applyBorder="1" applyAlignment="1">
      <alignment horizontal="center" vertical="center"/>
    </xf>
    <xf numFmtId="0" fontId="57" fillId="17" borderId="20" xfId="0" applyFont="1" applyFill="1" applyBorder="1" applyAlignment="1">
      <alignment horizontal="left" vertical="center" wrapText="1"/>
    </xf>
    <xf numFmtId="0" fontId="58" fillId="17" borderId="20" xfId="0" applyFont="1" applyFill="1" applyBorder="1" applyAlignment="1">
      <alignment horizontal="left" vertical="center" wrapText="1"/>
    </xf>
    <xf numFmtId="0" fontId="63" fillId="0" borderId="20" xfId="0" applyFont="1" applyBorder="1" applyAlignment="1">
      <alignment horizontal="left" vertical="center" textRotation="90"/>
    </xf>
    <xf numFmtId="0" fontId="58" fillId="3" borderId="20" xfId="0" applyFont="1" applyFill="1" applyBorder="1" applyAlignment="1">
      <alignment horizontal="center" vertical="center" textRotation="90"/>
    </xf>
    <xf numFmtId="0" fontId="58" fillId="3" borderId="19" xfId="0" applyFont="1" applyFill="1" applyBorder="1" applyAlignment="1">
      <alignment horizontal="left" vertical="center" wrapText="1"/>
    </xf>
    <xf numFmtId="0" fontId="63" fillId="0" borderId="19" xfId="0" applyFont="1" applyBorder="1" applyAlignment="1">
      <alignment horizontal="left" vertical="center" textRotation="90"/>
    </xf>
    <xf numFmtId="14" fontId="58" fillId="3" borderId="19" xfId="0" applyNumberFormat="1" applyFont="1" applyFill="1" applyBorder="1" applyAlignment="1">
      <alignment horizontal="left" vertical="center" wrapText="1"/>
    </xf>
    <xf numFmtId="0" fontId="58" fillId="0" borderId="19" xfId="0" applyFont="1" applyBorder="1"/>
    <xf numFmtId="0" fontId="57" fillId="3" borderId="19" xfId="0" applyFont="1" applyFill="1" applyBorder="1" applyAlignment="1">
      <alignment horizontal="left" vertical="center" wrapText="1"/>
    </xf>
    <xf numFmtId="0" fontId="57" fillId="3" borderId="19" xfId="0" applyFont="1" applyFill="1" applyBorder="1" applyAlignment="1">
      <alignment horizontal="justify" vertical="center" wrapText="1"/>
    </xf>
    <xf numFmtId="9" fontId="57" fillId="0" borderId="19" xfId="0" applyNumberFormat="1" applyFont="1" applyBorder="1" applyAlignment="1" applyProtection="1">
      <alignment horizontal="center" vertical="center"/>
      <protection hidden="1"/>
    </xf>
    <xf numFmtId="9" fontId="58" fillId="0" borderId="19" xfId="0" applyNumberFormat="1" applyFont="1" applyBorder="1" applyAlignment="1" applyProtection="1">
      <alignment horizontal="left" vertical="center" wrapText="1"/>
      <protection hidden="1"/>
    </xf>
    <xf numFmtId="9" fontId="58" fillId="0" borderId="19" xfId="0" applyNumberFormat="1" applyFont="1" applyBorder="1" applyAlignment="1" applyProtection="1">
      <alignment horizontal="left" vertical="center" wrapText="1"/>
      <protection locked="0"/>
    </xf>
    <xf numFmtId="0" fontId="63" fillId="8" borderId="19" xfId="0" applyFont="1" applyFill="1" applyBorder="1" applyAlignment="1" applyProtection="1">
      <alignment horizontal="center" vertical="center" wrapText="1"/>
      <protection hidden="1"/>
    </xf>
    <xf numFmtId="0" fontId="63" fillId="4" borderId="19" xfId="0" applyFont="1" applyFill="1" applyBorder="1" applyAlignment="1" applyProtection="1">
      <alignment horizontal="center" vertical="center" textRotation="90" wrapText="1"/>
      <protection hidden="1"/>
    </xf>
    <xf numFmtId="0" fontId="57" fillId="3" borderId="19" xfId="0" applyFont="1" applyFill="1" applyBorder="1" applyAlignment="1">
      <alignment horizontal="center" vertical="center"/>
    </xf>
    <xf numFmtId="0" fontId="57" fillId="3" borderId="19" xfId="0" applyFont="1" applyFill="1" applyBorder="1" applyAlignment="1">
      <alignment vertical="center" wrapText="1"/>
    </xf>
    <xf numFmtId="0" fontId="57" fillId="3" borderId="19" xfId="0" applyFont="1" applyFill="1" applyBorder="1" applyAlignment="1" applyProtection="1">
      <alignment horizontal="center" vertical="center" textRotation="90"/>
      <protection locked="0"/>
    </xf>
    <xf numFmtId="9" fontId="57" fillId="3" borderId="19" xfId="0" applyNumberFormat="1" applyFont="1" applyFill="1" applyBorder="1" applyAlignment="1" applyProtection="1">
      <alignment horizontal="center" vertical="center"/>
      <protection hidden="1"/>
    </xf>
    <xf numFmtId="9" fontId="58" fillId="0" borderId="37" xfId="0" applyNumberFormat="1" applyFont="1" applyBorder="1" applyAlignment="1">
      <alignment horizontal="center" vertical="center" wrapText="1"/>
    </xf>
    <xf numFmtId="0" fontId="58" fillId="0" borderId="37" xfId="0" applyFont="1" applyBorder="1" applyAlignment="1">
      <alignment vertical="center" wrapText="1"/>
    </xf>
    <xf numFmtId="9" fontId="58" fillId="0" borderId="37" xfId="0" applyNumberFormat="1" applyFont="1" applyBorder="1" applyAlignment="1">
      <alignment vertical="center" wrapText="1"/>
    </xf>
    <xf numFmtId="0" fontId="58" fillId="17" borderId="37" xfId="0" applyFont="1" applyFill="1" applyBorder="1" applyAlignment="1">
      <alignment vertical="center" wrapText="1"/>
    </xf>
    <xf numFmtId="0" fontId="58" fillId="3" borderId="19" xfId="0" applyFont="1" applyFill="1" applyBorder="1" applyAlignment="1">
      <alignment horizontal="center" vertical="center" textRotation="90"/>
    </xf>
    <xf numFmtId="9" fontId="58" fillId="3" borderId="19" xfId="0" applyNumberFormat="1" applyFont="1" applyFill="1" applyBorder="1" applyAlignment="1">
      <alignment horizontal="center" vertical="center"/>
    </xf>
    <xf numFmtId="0" fontId="63" fillId="0" borderId="19" xfId="0" applyFont="1" applyBorder="1" applyAlignment="1">
      <alignment horizontal="center" vertical="center" textRotation="90" wrapText="1"/>
    </xf>
    <xf numFmtId="9" fontId="57" fillId="0" borderId="19" xfId="0" applyNumberFormat="1" applyFont="1" applyBorder="1" applyAlignment="1">
      <alignment horizontal="center" vertical="center"/>
    </xf>
    <xf numFmtId="0" fontId="63" fillId="18" borderId="19" xfId="0" applyFont="1" applyFill="1" applyBorder="1" applyAlignment="1">
      <alignment horizontal="center" vertical="center" textRotation="90" wrapText="1"/>
    </xf>
    <xf numFmtId="9" fontId="58" fillId="0" borderId="19" xfId="0" applyNumberFormat="1" applyFont="1" applyBorder="1" applyAlignment="1">
      <alignment horizontal="center" vertical="center"/>
    </xf>
    <xf numFmtId="0" fontId="63" fillId="0" borderId="19" xfId="0" applyFont="1" applyBorder="1" applyAlignment="1">
      <alignment horizontal="center" vertical="center" textRotation="90"/>
    </xf>
    <xf numFmtId="0" fontId="58" fillId="3" borderId="37" xfId="0" applyFont="1" applyFill="1" applyBorder="1" applyAlignment="1">
      <alignment horizontal="center" vertical="center" textRotation="90"/>
    </xf>
    <xf numFmtId="0" fontId="57" fillId="41" borderId="19" xfId="0" applyFont="1" applyFill="1" applyBorder="1" applyAlignment="1">
      <alignment horizontal="justify" vertical="center" wrapText="1"/>
    </xf>
    <xf numFmtId="0" fontId="57" fillId="41" borderId="19" xfId="0" applyFont="1" applyFill="1" applyBorder="1" applyAlignment="1">
      <alignment horizontal="justify" vertical="center"/>
    </xf>
    <xf numFmtId="164" fontId="58" fillId="3" borderId="19" xfId="0" applyNumberFormat="1" applyFont="1" applyFill="1" applyBorder="1" applyAlignment="1">
      <alignment horizontal="center" vertical="center"/>
    </xf>
    <xf numFmtId="0" fontId="58" fillId="3" borderId="40" xfId="0" applyFont="1" applyFill="1" applyBorder="1" applyAlignment="1">
      <alignment horizontal="center" vertical="center" wrapText="1"/>
    </xf>
    <xf numFmtId="0" fontId="57" fillId="0" borderId="19" xfId="0" applyFont="1" applyBorder="1"/>
    <xf numFmtId="0" fontId="57" fillId="3" borderId="19" xfId="0" applyFont="1" applyFill="1" applyBorder="1" applyAlignment="1">
      <alignment vertical="center"/>
    </xf>
    <xf numFmtId="0" fontId="57" fillId="3" borderId="19" xfId="0" applyFont="1" applyFill="1" applyBorder="1" applyAlignment="1">
      <alignment horizontal="center" vertical="center" textRotation="90"/>
    </xf>
    <xf numFmtId="9" fontId="57" fillId="3" borderId="19" xfId="0" applyNumberFormat="1" applyFont="1" applyFill="1" applyBorder="1" applyAlignment="1">
      <alignment horizontal="center" vertical="center"/>
    </xf>
    <xf numFmtId="0" fontId="58" fillId="3" borderId="20" xfId="0" applyFont="1" applyFill="1" applyBorder="1" applyAlignment="1">
      <alignment horizontal="center" vertical="center" wrapText="1"/>
    </xf>
    <xf numFmtId="0" fontId="57" fillId="3" borderId="19" xfId="0" applyFont="1" applyFill="1" applyBorder="1" applyAlignment="1">
      <alignment horizontal="left" vertical="center"/>
    </xf>
    <xf numFmtId="164" fontId="57" fillId="3" borderId="19" xfId="0" applyNumberFormat="1" applyFont="1" applyFill="1" applyBorder="1" applyAlignment="1">
      <alignment horizontal="center" vertical="center"/>
    </xf>
    <xf numFmtId="0" fontId="58" fillId="3" borderId="19" xfId="0" applyFont="1" applyFill="1" applyBorder="1" applyAlignment="1">
      <alignment vertical="center" wrapText="1"/>
    </xf>
    <xf numFmtId="164" fontId="57" fillId="0" borderId="19" xfId="0" applyNumberFormat="1" applyFont="1" applyBorder="1" applyAlignment="1">
      <alignment horizontal="center" vertical="center"/>
    </xf>
    <xf numFmtId="0" fontId="63" fillId="24" borderId="19" xfId="0" applyFont="1" applyFill="1" applyBorder="1" applyAlignment="1">
      <alignment vertical="center" wrapText="1"/>
    </xf>
    <xf numFmtId="9" fontId="58" fillId="3" borderId="19" xfId="0" applyNumberFormat="1" applyFont="1" applyFill="1" applyBorder="1" applyAlignment="1">
      <alignment vertical="center" wrapText="1"/>
    </xf>
    <xf numFmtId="9" fontId="58" fillId="24" borderId="19" xfId="0" applyNumberFormat="1" applyFont="1" applyFill="1" applyBorder="1" applyAlignment="1">
      <alignment vertical="center" wrapText="1"/>
    </xf>
    <xf numFmtId="0" fontId="63" fillId="24" borderId="19" xfId="0" applyFont="1" applyFill="1" applyBorder="1" applyAlignment="1">
      <alignment horizontal="center" vertical="center" textRotation="90" wrapText="1"/>
    </xf>
    <xf numFmtId="0" fontId="63" fillId="24" borderId="19" xfId="0" applyFont="1" applyFill="1" applyBorder="1" applyAlignment="1">
      <alignment horizontal="center" vertical="center" textRotation="90"/>
    </xf>
    <xf numFmtId="0" fontId="58" fillId="3" borderId="36" xfId="0" applyFont="1" applyFill="1" applyBorder="1" applyAlignment="1">
      <alignment horizontal="center" vertical="center" wrapText="1"/>
    </xf>
    <xf numFmtId="0" fontId="57" fillId="3" borderId="19" xfId="0" applyFont="1" applyFill="1" applyBorder="1" applyAlignment="1">
      <alignment horizontal="justify" vertical="center"/>
    </xf>
    <xf numFmtId="0" fontId="61" fillId="0" borderId="19" xfId="0" applyFont="1" applyBorder="1" applyAlignment="1" applyProtection="1">
      <alignment horizontal="justify" vertical="center" textRotation="90"/>
      <protection hidden="1"/>
    </xf>
    <xf numFmtId="0" fontId="61" fillId="9" borderId="19" xfId="0" applyFont="1" applyFill="1" applyBorder="1" applyAlignment="1" applyProtection="1">
      <alignment horizontal="justify" vertical="center" textRotation="90"/>
      <protection hidden="1"/>
    </xf>
    <xf numFmtId="0" fontId="58" fillId="17" borderId="19" xfId="0" applyFont="1" applyFill="1" applyBorder="1" applyAlignment="1">
      <alignment horizontal="center" vertical="center" textRotation="90" wrapText="1"/>
    </xf>
    <xf numFmtId="0" fontId="61" fillId="13" borderId="19" xfId="0" applyFont="1" applyFill="1" applyBorder="1" applyAlignment="1" applyProtection="1">
      <alignment horizontal="justify" vertical="center" textRotation="90"/>
      <protection hidden="1"/>
    </xf>
    <xf numFmtId="0" fontId="58" fillId="3" borderId="37" xfId="0" applyFont="1" applyFill="1" applyBorder="1" applyAlignment="1" applyProtection="1">
      <alignment horizontal="center" vertical="center" wrapText="1"/>
      <protection locked="0"/>
    </xf>
    <xf numFmtId="0" fontId="58" fillId="3" borderId="37" xfId="0" applyFont="1" applyFill="1" applyBorder="1" applyAlignment="1" applyProtection="1">
      <alignment horizontal="center" vertical="center"/>
      <protection locked="0"/>
    </xf>
    <xf numFmtId="0" fontId="63" fillId="13" borderId="19" xfId="0" applyFont="1" applyFill="1" applyBorder="1" applyAlignment="1" applyProtection="1">
      <alignment horizontal="left" vertical="center" wrapText="1"/>
      <protection hidden="1"/>
    </xf>
    <xf numFmtId="9" fontId="58" fillId="0" borderId="37" xfId="0" applyNumberFormat="1" applyFont="1" applyBorder="1" applyAlignment="1" applyProtection="1">
      <alignment horizontal="center" vertical="center" wrapText="1"/>
      <protection hidden="1"/>
    </xf>
    <xf numFmtId="0" fontId="58" fillId="0" borderId="19" xfId="0" applyFont="1" applyBorder="1" applyAlignment="1">
      <alignment horizontal="left" vertical="center"/>
    </xf>
    <xf numFmtId="0" fontId="70" fillId="3" borderId="19" xfId="0" applyFont="1" applyFill="1" applyBorder="1" applyAlignment="1">
      <alignment horizontal="center" vertical="center" wrapText="1"/>
    </xf>
    <xf numFmtId="0" fontId="71" fillId="3" borderId="19" xfId="0" applyFont="1" applyFill="1" applyBorder="1" applyAlignment="1" applyProtection="1">
      <alignment horizontal="center" vertical="center" wrapText="1"/>
      <protection locked="0"/>
    </xf>
    <xf numFmtId="0" fontId="71" fillId="0" borderId="19" xfId="0" applyFont="1" applyBorder="1" applyAlignment="1" applyProtection="1">
      <alignment horizontal="center" vertical="center"/>
      <protection hidden="1"/>
    </xf>
    <xf numFmtId="0" fontId="71" fillId="0" borderId="19" xfId="0" applyFont="1" applyBorder="1" applyAlignment="1" applyProtection="1">
      <alignment horizontal="center" vertical="center" textRotation="90"/>
      <protection locked="0"/>
    </xf>
    <xf numFmtId="9" fontId="71" fillId="0" borderId="19" xfId="0" applyNumberFormat="1" applyFont="1" applyBorder="1" applyAlignment="1" applyProtection="1">
      <alignment horizontal="center" vertical="center"/>
      <protection hidden="1"/>
    </xf>
    <xf numFmtId="164" fontId="71" fillId="0" borderId="19" xfId="1" applyNumberFormat="1" applyFont="1" applyBorder="1" applyAlignment="1">
      <alignment horizontal="center" vertical="center"/>
    </xf>
    <xf numFmtId="0" fontId="70" fillId="20" borderId="19" xfId="8" applyFont="1" applyFill="1" applyBorder="1" applyAlignment="1">
      <alignment horizontal="center" vertical="center" wrapText="1"/>
    </xf>
    <xf numFmtId="14" fontId="57" fillId="3" borderId="19" xfId="0" applyNumberFormat="1" applyFont="1" applyFill="1" applyBorder="1" applyAlignment="1" applyProtection="1">
      <alignment horizontal="justify" vertical="center" wrapText="1"/>
      <protection locked="0"/>
    </xf>
    <xf numFmtId="0" fontId="71" fillId="0" borderId="19" xfId="0" applyFont="1" applyBorder="1" applyAlignment="1" applyProtection="1">
      <alignment horizontal="center" vertical="center" wrapText="1"/>
      <protection locked="0"/>
    </xf>
    <xf numFmtId="0" fontId="70" fillId="3" borderId="19" xfId="0" applyFont="1" applyFill="1" applyBorder="1" applyAlignment="1" applyProtection="1">
      <alignment horizontal="center" vertical="center" wrapText="1"/>
      <protection locked="0"/>
    </xf>
    <xf numFmtId="0" fontId="63" fillId="45" borderId="37" xfId="5" applyFont="1" applyFill="1" applyBorder="1" applyAlignment="1">
      <alignment horizontal="center" vertical="center"/>
    </xf>
    <xf numFmtId="9" fontId="57" fillId="0" borderId="19" xfId="0" applyNumberFormat="1" applyFont="1" applyBorder="1" applyAlignment="1" applyProtection="1">
      <alignment horizontal="center" vertical="center" wrapText="1"/>
      <protection locked="0"/>
    </xf>
    <xf numFmtId="0" fontId="63" fillId="13" borderId="37" xfId="5" applyFont="1" applyFill="1" applyBorder="1" applyAlignment="1">
      <alignment horizontal="center" vertical="center"/>
    </xf>
    <xf numFmtId="0" fontId="63" fillId="13" borderId="19" xfId="0" applyFont="1" applyFill="1" applyBorder="1" applyAlignment="1" applyProtection="1">
      <alignment horizontal="center" vertical="center"/>
      <protection hidden="1"/>
    </xf>
    <xf numFmtId="0" fontId="61" fillId="3" borderId="19" xfId="0" applyFont="1" applyFill="1" applyBorder="1" applyAlignment="1">
      <alignment horizontal="left" vertical="center" wrapText="1"/>
    </xf>
    <xf numFmtId="14" fontId="57" fillId="3" borderId="37" xfId="0" applyNumberFormat="1" applyFont="1" applyFill="1" applyBorder="1" applyAlignment="1" applyProtection="1">
      <alignment horizontal="center" vertical="center" wrapText="1"/>
      <protection locked="0"/>
    </xf>
    <xf numFmtId="0" fontId="57" fillId="0" borderId="0" xfId="0" applyFont="1" applyAlignment="1">
      <alignment horizontal="center" vertical="center"/>
    </xf>
    <xf numFmtId="0" fontId="57" fillId="3" borderId="0" xfId="0" applyFont="1" applyFill="1" applyAlignment="1">
      <alignment horizontal="center" vertical="center"/>
    </xf>
    <xf numFmtId="0" fontId="57" fillId="23" borderId="0" xfId="0" applyFont="1" applyFill="1" applyAlignment="1">
      <alignment horizontal="center" vertical="center"/>
    </xf>
    <xf numFmtId="0" fontId="61" fillId="33" borderId="19" xfId="0" applyFont="1" applyFill="1" applyBorder="1" applyAlignment="1">
      <alignment horizontal="center" vertical="center" wrapText="1"/>
    </xf>
    <xf numFmtId="0" fontId="57" fillId="0" borderId="19" xfId="10" applyFont="1" applyBorder="1" applyAlignment="1">
      <alignment horizontal="center" vertical="center" wrapText="1"/>
    </xf>
    <xf numFmtId="0" fontId="58" fillId="0" borderId="19" xfId="9" applyFont="1" applyBorder="1" applyAlignment="1">
      <alignment horizontal="center" vertical="center"/>
    </xf>
    <xf numFmtId="0" fontId="57" fillId="0" borderId="19" xfId="9" applyFont="1" applyBorder="1" applyAlignment="1">
      <alignment horizontal="justify" vertical="center" wrapText="1"/>
    </xf>
    <xf numFmtId="0" fontId="57" fillId="0" borderId="19" xfId="9" applyFont="1" applyBorder="1" applyAlignment="1">
      <alignment horizontal="center" vertical="center"/>
    </xf>
    <xf numFmtId="0" fontId="57" fillId="0" borderId="19" xfId="9" applyFont="1" applyBorder="1" applyAlignment="1">
      <alignment vertical="center" wrapText="1"/>
    </xf>
    <xf numFmtId="0" fontId="57" fillId="0" borderId="19" xfId="9" applyFont="1" applyBorder="1" applyAlignment="1">
      <alignment horizontal="left" vertical="center" wrapText="1"/>
    </xf>
    <xf numFmtId="0" fontId="57" fillId="3" borderId="19" xfId="9" applyFont="1" applyFill="1" applyBorder="1" applyAlignment="1">
      <alignment horizontal="center" vertical="center"/>
    </xf>
    <xf numFmtId="0" fontId="57" fillId="0" borderId="19" xfId="9" applyFont="1" applyBorder="1" applyAlignment="1">
      <alignment horizontal="center" vertical="center" textRotation="90"/>
    </xf>
    <xf numFmtId="9" fontId="57" fillId="0" borderId="19" xfId="9" applyNumberFormat="1" applyFont="1" applyBorder="1" applyAlignment="1">
      <alignment horizontal="center" vertical="center"/>
    </xf>
    <xf numFmtId="164" fontId="57" fillId="0" borderId="19" xfId="9" applyNumberFormat="1" applyFont="1" applyBorder="1" applyAlignment="1">
      <alignment horizontal="center" vertical="center"/>
    </xf>
    <xf numFmtId="0" fontId="61" fillId="0" borderId="19" xfId="9" applyFont="1" applyBorder="1" applyAlignment="1">
      <alignment horizontal="center" vertical="center" textRotation="90" wrapText="1"/>
    </xf>
    <xf numFmtId="0" fontId="61" fillId="0" borderId="19" xfId="9" applyFont="1" applyBorder="1" applyAlignment="1">
      <alignment horizontal="center" vertical="center" textRotation="90"/>
    </xf>
    <xf numFmtId="0" fontId="57" fillId="3" borderId="19" xfId="9" applyFont="1" applyFill="1" applyBorder="1" applyAlignment="1">
      <alignment horizontal="center" vertical="center" textRotation="90"/>
    </xf>
    <xf numFmtId="9" fontId="57" fillId="0" borderId="19" xfId="9" applyNumberFormat="1" applyFont="1" applyBorder="1" applyAlignment="1">
      <alignment horizontal="center" vertical="center" wrapText="1"/>
    </xf>
    <xf numFmtId="0" fontId="57" fillId="0" borderId="19" xfId="9" applyFont="1" applyBorder="1"/>
    <xf numFmtId="0" fontId="57" fillId="3" borderId="19" xfId="9" applyFont="1" applyFill="1" applyBorder="1" applyAlignment="1">
      <alignment horizontal="left" vertical="center" wrapText="1"/>
    </xf>
    <xf numFmtId="0" fontId="58" fillId="0" borderId="19" xfId="9" applyFont="1" applyBorder="1" applyAlignment="1">
      <alignment vertical="center" wrapText="1"/>
    </xf>
    <xf numFmtId="0" fontId="57" fillId="3" borderId="20" xfId="0" applyFont="1" applyFill="1" applyBorder="1" applyAlignment="1">
      <alignment horizontal="center" vertical="center" textRotation="90"/>
    </xf>
    <xf numFmtId="9" fontId="58" fillId="0" borderId="20" xfId="0" applyNumberFormat="1" applyFont="1" applyBorder="1" applyAlignment="1">
      <alignment horizontal="center" vertical="center"/>
    </xf>
    <xf numFmtId="0" fontId="57" fillId="3" borderId="20" xfId="0" applyFont="1" applyFill="1" applyBorder="1" applyAlignment="1">
      <alignment horizontal="center" vertical="center"/>
    </xf>
    <xf numFmtId="0" fontId="58" fillId="3" borderId="40" xfId="0" applyFont="1" applyFill="1" applyBorder="1" applyAlignment="1">
      <alignment horizontal="center" vertical="center" textRotation="90"/>
    </xf>
    <xf numFmtId="0" fontId="63" fillId="0" borderId="37" xfId="0" applyFont="1" applyBorder="1" applyAlignment="1">
      <alignment horizontal="center" vertical="center"/>
    </xf>
    <xf numFmtId="0" fontId="57" fillId="3" borderId="37" xfId="0" applyFont="1" applyFill="1" applyBorder="1" applyAlignment="1" applyProtection="1">
      <alignment horizontal="justify" vertical="center" wrapText="1"/>
      <protection locked="0"/>
    </xf>
    <xf numFmtId="0" fontId="63" fillId="0" borderId="20" xfId="0" applyFont="1" applyBorder="1" applyAlignment="1">
      <alignment horizontal="center" vertical="center" textRotation="90" wrapText="1"/>
    </xf>
    <xf numFmtId="0" fontId="63" fillId="0" borderId="37" xfId="0" applyFont="1" applyBorder="1" applyAlignment="1" applyProtection="1">
      <alignment horizontal="center" vertical="center"/>
      <protection hidden="1"/>
    </xf>
    <xf numFmtId="0" fontId="57" fillId="36" borderId="19" xfId="0" applyFont="1" applyFill="1" applyBorder="1" applyAlignment="1">
      <alignment horizontal="center" vertical="center" wrapText="1"/>
    </xf>
    <xf numFmtId="0" fontId="72" fillId="48" borderId="19" xfId="0" applyFont="1" applyFill="1" applyBorder="1" applyAlignment="1">
      <alignment horizontal="center" vertical="center" wrapText="1"/>
    </xf>
    <xf numFmtId="0" fontId="72" fillId="47" borderId="19" xfId="0" applyFont="1" applyFill="1" applyBorder="1" applyAlignment="1">
      <alignment horizontal="center" vertical="center" textRotation="90"/>
    </xf>
    <xf numFmtId="0" fontId="58" fillId="3" borderId="37" xfId="0" applyFont="1" applyFill="1" applyBorder="1" applyAlignment="1" applyProtection="1">
      <alignment horizontal="justify" vertical="center" wrapText="1"/>
      <protection locked="0"/>
    </xf>
    <xf numFmtId="0" fontId="58" fillId="17" borderId="19" xfId="0" applyFont="1" applyFill="1" applyBorder="1" applyAlignment="1">
      <alignment horizontal="justify" vertical="center" wrapText="1"/>
    </xf>
    <xf numFmtId="0" fontId="57" fillId="3" borderId="40" xfId="0" applyFont="1" applyFill="1" applyBorder="1" applyAlignment="1">
      <alignment horizontal="justify" vertical="center" wrapText="1"/>
    </xf>
    <xf numFmtId="0" fontId="58" fillId="3" borderId="19" xfId="0" applyFont="1" applyFill="1" applyBorder="1" applyAlignment="1">
      <alignment horizontal="justify" vertical="center" wrapText="1"/>
    </xf>
    <xf numFmtId="0" fontId="58" fillId="46" borderId="37" xfId="0" applyFont="1" applyFill="1" applyBorder="1" applyAlignment="1">
      <alignment horizontal="justify" vertical="center" wrapText="1"/>
    </xf>
    <xf numFmtId="0" fontId="57" fillId="0" borderId="0" xfId="0" applyFont="1" applyAlignment="1">
      <alignment horizontal="justify" vertical="center"/>
    </xf>
    <xf numFmtId="0" fontId="42" fillId="0" borderId="0" xfId="0" applyFont="1" applyAlignment="1">
      <alignment horizontal="justify" vertical="center"/>
    </xf>
    <xf numFmtId="0" fontId="63" fillId="24" borderId="19" xfId="0" applyFont="1" applyFill="1" applyBorder="1" applyAlignment="1">
      <alignment horizontal="center" vertical="center"/>
    </xf>
    <xf numFmtId="9" fontId="58" fillId="0" borderId="40" xfId="0" applyNumberFormat="1" applyFont="1" applyBorder="1" applyAlignment="1">
      <alignment horizontal="center" vertical="center"/>
    </xf>
    <xf numFmtId="0" fontId="57" fillId="34" borderId="19" xfId="0" applyFont="1" applyFill="1" applyBorder="1" applyAlignment="1" applyProtection="1">
      <alignment horizontal="justify" vertical="center" wrapText="1"/>
      <protection locked="0"/>
    </xf>
    <xf numFmtId="0" fontId="57" fillId="36" borderId="19" xfId="0" applyFont="1" applyFill="1" applyBorder="1" applyAlignment="1" applyProtection="1">
      <alignment wrapText="1"/>
      <protection locked="0"/>
    </xf>
    <xf numFmtId="9" fontId="58" fillId="3" borderId="40" xfId="0" applyNumberFormat="1" applyFont="1" applyFill="1" applyBorder="1" applyAlignment="1">
      <alignment horizontal="center" vertical="center"/>
    </xf>
    <xf numFmtId="9" fontId="58" fillId="3" borderId="20" xfId="0" applyNumberFormat="1" applyFont="1" applyFill="1" applyBorder="1" applyAlignment="1">
      <alignment horizontal="center" vertical="center"/>
    </xf>
    <xf numFmtId="164" fontId="58" fillId="3" borderId="40" xfId="0" applyNumberFormat="1" applyFont="1" applyFill="1" applyBorder="1" applyAlignment="1">
      <alignment horizontal="center" vertical="center"/>
    </xf>
    <xf numFmtId="0" fontId="63" fillId="0" borderId="40" xfId="0" applyFont="1" applyBorder="1" applyAlignment="1">
      <alignment horizontal="center" vertical="center" textRotation="90" wrapText="1"/>
    </xf>
    <xf numFmtId="164" fontId="58" fillId="3" borderId="20" xfId="0" applyNumberFormat="1" applyFont="1" applyFill="1" applyBorder="1" applyAlignment="1">
      <alignment horizontal="center" vertical="center"/>
    </xf>
    <xf numFmtId="9" fontId="61" fillId="3" borderId="19" xfId="1" applyFont="1" applyFill="1" applyBorder="1" applyAlignment="1">
      <alignment horizontal="center" vertical="center" textRotation="90" wrapText="1"/>
    </xf>
    <xf numFmtId="0" fontId="61" fillId="0" borderId="19" xfId="0" applyFont="1" applyBorder="1" applyAlignment="1" applyProtection="1">
      <alignment horizontal="center" vertical="center" textRotation="90" wrapText="1"/>
      <protection hidden="1"/>
    </xf>
    <xf numFmtId="0" fontId="61" fillId="13" borderId="19" xfId="0" applyFont="1" applyFill="1" applyBorder="1" applyAlignment="1" applyProtection="1">
      <alignment horizontal="center" vertical="center" textRotation="90" wrapText="1"/>
      <protection hidden="1"/>
    </xf>
    <xf numFmtId="164" fontId="61" fillId="3" borderId="19" xfId="1" applyNumberFormat="1" applyFont="1" applyFill="1" applyBorder="1" applyAlignment="1">
      <alignment horizontal="center" vertical="center"/>
    </xf>
    <xf numFmtId="0" fontId="61" fillId="9" borderId="19" xfId="0" applyFont="1" applyFill="1" applyBorder="1" applyAlignment="1" applyProtection="1">
      <alignment horizontal="center" vertical="center" textRotation="90" wrapText="1"/>
      <protection hidden="1"/>
    </xf>
    <xf numFmtId="164" fontId="57" fillId="3" borderId="19" xfId="1" applyNumberFormat="1" applyFont="1" applyFill="1" applyBorder="1" applyAlignment="1">
      <alignment horizontal="center" vertical="center"/>
    </xf>
    <xf numFmtId="0" fontId="61" fillId="5" borderId="19" xfId="0" applyFont="1" applyFill="1" applyBorder="1" applyAlignment="1" applyProtection="1">
      <alignment horizontal="center" vertical="center" textRotation="90" wrapText="1"/>
      <protection hidden="1"/>
    </xf>
    <xf numFmtId="164" fontId="57" fillId="0" borderId="19" xfId="1" applyNumberFormat="1" applyFont="1" applyBorder="1" applyAlignment="1">
      <alignment horizontal="center" vertical="center"/>
    </xf>
    <xf numFmtId="0" fontId="57" fillId="36" borderId="19" xfId="0" applyFont="1" applyFill="1" applyBorder="1" applyAlignment="1" applyProtection="1">
      <alignment horizontal="center" vertical="center" wrapText="1"/>
      <protection locked="0"/>
    </xf>
    <xf numFmtId="0" fontId="57" fillId="41" borderId="19" xfId="0" applyFont="1" applyFill="1" applyBorder="1" applyAlignment="1">
      <alignment horizontal="center" vertical="center"/>
    </xf>
    <xf numFmtId="0" fontId="57" fillId="3" borderId="19" xfId="0" applyFont="1" applyFill="1" applyBorder="1" applyAlignment="1" applyProtection="1">
      <alignment horizontal="center" vertical="center"/>
      <protection hidden="1"/>
    </xf>
    <xf numFmtId="0" fontId="57" fillId="34" borderId="19" xfId="0" applyFont="1" applyFill="1" applyBorder="1" applyAlignment="1">
      <alignment horizontal="justify" vertical="center" wrapText="1"/>
    </xf>
    <xf numFmtId="0" fontId="63" fillId="49" borderId="37" xfId="0" applyFont="1" applyFill="1" applyBorder="1" applyAlignment="1" applyProtection="1">
      <alignment horizontal="center" vertical="center"/>
      <protection hidden="1"/>
    </xf>
    <xf numFmtId="0" fontId="63" fillId="49" borderId="19" xfId="0" applyFont="1" applyFill="1" applyBorder="1" applyAlignment="1" applyProtection="1">
      <alignment horizontal="center" vertical="center"/>
      <protection hidden="1"/>
    </xf>
    <xf numFmtId="0" fontId="72" fillId="48" borderId="19" xfId="9" applyFont="1" applyFill="1" applyBorder="1" applyAlignment="1">
      <alignment vertical="center"/>
    </xf>
    <xf numFmtId="0" fontId="72" fillId="48" borderId="19" xfId="9" applyFont="1" applyFill="1" applyBorder="1" applyAlignment="1">
      <alignment horizontal="center" vertical="center" wrapText="1"/>
    </xf>
    <xf numFmtId="0" fontId="76" fillId="47" borderId="19" xfId="9" applyFont="1" applyFill="1" applyBorder="1" applyAlignment="1">
      <alignment horizontal="center" vertical="center" textRotation="90" wrapText="1"/>
    </xf>
    <xf numFmtId="0" fontId="72" fillId="48" borderId="19" xfId="9" applyFont="1" applyFill="1" applyBorder="1" applyAlignment="1">
      <alignment horizontal="center" vertical="center" textRotation="90"/>
    </xf>
    <xf numFmtId="0" fontId="49" fillId="0" borderId="19" xfId="0" applyFont="1" applyBorder="1" applyAlignment="1">
      <alignment horizontal="center" vertical="center" textRotation="90" wrapText="1"/>
    </xf>
    <xf numFmtId="0" fontId="49" fillId="0" borderId="19" xfId="0" applyFont="1" applyBorder="1" applyAlignment="1">
      <alignment horizontal="center" vertical="center" textRotation="90"/>
    </xf>
    <xf numFmtId="0" fontId="42" fillId="36" borderId="19" xfId="0" applyFont="1" applyFill="1" applyBorder="1" applyAlignment="1">
      <alignment horizontal="justify" vertical="center" wrapText="1"/>
    </xf>
    <xf numFmtId="0" fontId="42" fillId="34" borderId="37" xfId="0" applyFont="1" applyFill="1" applyBorder="1" applyAlignment="1">
      <alignment horizontal="left" vertical="top" wrapText="1"/>
    </xf>
    <xf numFmtId="0" fontId="42" fillId="34" borderId="20" xfId="0" applyFont="1" applyFill="1" applyBorder="1" applyAlignment="1">
      <alignment horizontal="left" vertical="top" wrapText="1"/>
    </xf>
    <xf numFmtId="0" fontId="42" fillId="36" borderId="19" xfId="0" applyFont="1" applyFill="1" applyBorder="1" applyAlignment="1">
      <alignment horizontal="justify" vertical="center"/>
    </xf>
    <xf numFmtId="0" fontId="42" fillId="34" borderId="19" xfId="0" applyFont="1" applyFill="1" applyBorder="1" applyAlignment="1">
      <alignment horizontal="justify" vertical="top" wrapText="1"/>
    </xf>
    <xf numFmtId="0" fontId="42" fillId="34" borderId="19" xfId="0" applyFont="1" applyFill="1" applyBorder="1" applyAlignment="1">
      <alignment horizontal="justify" vertical="top"/>
    </xf>
    <xf numFmtId="0" fontId="42" fillId="0" borderId="19" xfId="0" applyFont="1" applyBorder="1" applyAlignment="1" applyProtection="1">
      <alignment horizontal="justify" vertical="center" wrapText="1"/>
      <protection locked="0"/>
    </xf>
    <xf numFmtId="0" fontId="42" fillId="0" borderId="19" xfId="0" applyFont="1" applyBorder="1" applyAlignment="1" applyProtection="1">
      <alignment horizontal="justify" vertical="center"/>
      <protection locked="0"/>
    </xf>
    <xf numFmtId="0" fontId="44" fillId="0" borderId="19" xfId="0"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locked="0"/>
    </xf>
    <xf numFmtId="0" fontId="44" fillId="0" borderId="19" xfId="0" applyFont="1" applyBorder="1" applyAlignment="1" applyProtection="1">
      <alignment horizontal="justify" vertical="center"/>
      <protection hidden="1"/>
    </xf>
    <xf numFmtId="0" fontId="11" fillId="3" borderId="19" xfId="0" applyFont="1" applyFill="1" applyBorder="1" applyAlignment="1" applyProtection="1">
      <alignment horizontal="justify" vertical="center" wrapText="1"/>
      <protection locked="0"/>
    </xf>
    <xf numFmtId="0" fontId="11" fillId="3" borderId="19" xfId="0" applyFont="1" applyFill="1" applyBorder="1" applyAlignment="1">
      <alignment horizontal="justify" vertical="center" wrapText="1"/>
    </xf>
    <xf numFmtId="0" fontId="42" fillId="0" borderId="19" xfId="0" applyFont="1" applyBorder="1" applyAlignment="1" applyProtection="1">
      <alignment horizontal="center" vertical="center" textRotation="90"/>
      <protection locked="0"/>
    </xf>
    <xf numFmtId="0" fontId="42" fillId="3" borderId="19" xfId="0" applyFont="1" applyFill="1" applyBorder="1" applyAlignment="1" applyProtection="1">
      <alignment horizontal="justify" vertical="center" wrapText="1"/>
      <protection locked="0"/>
    </xf>
    <xf numFmtId="0" fontId="42" fillId="0" borderId="19" xfId="0" applyFont="1" applyBorder="1" applyAlignment="1" applyProtection="1">
      <alignment horizontal="center" vertical="center" wrapText="1"/>
      <protection locked="0"/>
    </xf>
    <xf numFmtId="14" fontId="42" fillId="0" borderId="19" xfId="0" applyNumberFormat="1" applyFont="1" applyBorder="1" applyAlignment="1" applyProtection="1">
      <alignment horizontal="center" vertical="center" wrapText="1"/>
      <protection locked="0"/>
    </xf>
    <xf numFmtId="14" fontId="42" fillId="0" borderId="19" xfId="0" applyNumberFormat="1" applyFont="1" applyBorder="1" applyAlignment="1" applyProtection="1">
      <alignment horizontal="justify" vertical="center" wrapText="1"/>
      <protection locked="0"/>
    </xf>
    <xf numFmtId="9" fontId="42" fillId="0" borderId="19" xfId="0" applyNumberFormat="1" applyFont="1" applyBorder="1" applyAlignment="1" applyProtection="1">
      <alignment horizontal="justify" vertical="center"/>
      <protection hidden="1"/>
    </xf>
    <xf numFmtId="0" fontId="44" fillId="0" borderId="19" xfId="0" applyFont="1" applyBorder="1" applyAlignment="1" applyProtection="1">
      <alignment horizontal="justify" vertical="center" textRotation="90"/>
      <protection hidden="1"/>
    </xf>
    <xf numFmtId="0" fontId="42" fillId="0" borderId="19" xfId="0" applyFont="1" applyBorder="1" applyAlignment="1">
      <alignment horizontal="justify" vertical="center" wrapText="1"/>
    </xf>
    <xf numFmtId="0" fontId="42" fillId="0" borderId="19" xfId="0" applyFont="1" applyBorder="1" applyAlignment="1">
      <alignment horizontal="justify" vertical="center"/>
    </xf>
    <xf numFmtId="0" fontId="42" fillId="3" borderId="19" xfId="0" applyFont="1" applyFill="1" applyBorder="1" applyAlignment="1">
      <alignment horizontal="justify" vertical="center" wrapText="1"/>
    </xf>
    <xf numFmtId="0" fontId="42" fillId="3" borderId="19" xfId="0" applyFont="1" applyFill="1" applyBorder="1" applyAlignment="1">
      <alignment horizontal="justify" vertical="center"/>
    </xf>
    <xf numFmtId="0" fontId="42" fillId="0" borderId="19" xfId="0" applyFont="1" applyBorder="1" applyAlignment="1" applyProtection="1">
      <alignment horizontal="justify" vertical="center"/>
      <protection hidden="1"/>
    </xf>
    <xf numFmtId="0" fontId="42" fillId="0" borderId="19" xfId="0" applyFont="1" applyBorder="1" applyAlignment="1" applyProtection="1">
      <alignment horizontal="justify" vertical="center" textRotation="90"/>
      <protection locked="0"/>
    </xf>
    <xf numFmtId="164" fontId="42" fillId="0" borderId="19" xfId="1" applyNumberFormat="1" applyFont="1" applyBorder="1" applyAlignment="1">
      <alignment horizontal="justify" vertical="center"/>
    </xf>
    <xf numFmtId="0" fontId="44" fillId="0" borderId="19" xfId="0" applyFont="1" applyBorder="1" applyAlignment="1" applyProtection="1">
      <alignment horizontal="justify" vertical="center" textRotation="90" wrapText="1"/>
      <protection hidden="1"/>
    </xf>
    <xf numFmtId="9" fontId="42" fillId="0" borderId="19" xfId="0" applyNumberFormat="1" applyFont="1" applyBorder="1" applyAlignment="1">
      <alignment horizontal="justify" vertical="center" wrapText="1"/>
    </xf>
    <xf numFmtId="0" fontId="44" fillId="0" borderId="19" xfId="0" applyFont="1" applyBorder="1" applyAlignment="1">
      <alignment horizontal="justify" vertical="center" wrapText="1"/>
    </xf>
    <xf numFmtId="0" fontId="44" fillId="0" borderId="19" xfId="0" applyFont="1" applyBorder="1" applyAlignment="1">
      <alignment horizontal="justify" vertical="center"/>
    </xf>
    <xf numFmtId="14" fontId="42" fillId="3" borderId="19" xfId="0" applyNumberFormat="1" applyFont="1" applyFill="1" applyBorder="1" applyAlignment="1" applyProtection="1">
      <alignment horizontal="justify" vertical="center" wrapText="1"/>
      <protection locked="0"/>
    </xf>
    <xf numFmtId="0" fontId="11" fillId="36" borderId="37" xfId="0" applyFont="1" applyFill="1" applyBorder="1" applyAlignment="1">
      <alignment horizontal="left" vertical="top" wrapText="1"/>
    </xf>
    <xf numFmtId="0" fontId="11" fillId="36" borderId="40" xfId="0" applyFont="1" applyFill="1" applyBorder="1" applyAlignment="1">
      <alignment horizontal="left" vertical="top" wrapText="1"/>
    </xf>
    <xf numFmtId="0" fontId="11" fillId="36" borderId="20" xfId="0" applyFont="1" applyFill="1" applyBorder="1" applyAlignment="1">
      <alignment horizontal="left" vertical="top" wrapText="1"/>
    </xf>
    <xf numFmtId="0" fontId="44" fillId="3" borderId="19" xfId="0" applyFont="1" applyFill="1" applyBorder="1" applyAlignment="1" applyProtection="1">
      <alignment horizontal="justify" vertical="center" wrapText="1"/>
      <protection hidden="1"/>
    </xf>
    <xf numFmtId="9" fontId="42" fillId="3" borderId="19" xfId="0" applyNumberFormat="1" applyFont="1" applyFill="1" applyBorder="1" applyAlignment="1" applyProtection="1">
      <alignment horizontal="justify" vertical="center" wrapText="1"/>
      <protection hidden="1"/>
    </xf>
    <xf numFmtId="0" fontId="44" fillId="3" borderId="19" xfId="0" applyFont="1" applyFill="1" applyBorder="1" applyAlignment="1" applyProtection="1">
      <alignment horizontal="justify" vertical="center"/>
      <protection hidden="1"/>
    </xf>
    <xf numFmtId="0" fontId="42" fillId="0" borderId="19" xfId="0" applyFont="1" applyBorder="1" applyAlignment="1">
      <alignment horizontal="center" vertical="center" textRotation="90"/>
    </xf>
    <xf numFmtId="0" fontId="42" fillId="0" borderId="19" xfId="0" applyFont="1" applyBorder="1" applyAlignment="1">
      <alignment horizontal="center" vertical="center"/>
    </xf>
    <xf numFmtId="9" fontId="42" fillId="17" borderId="19" xfId="0" applyNumberFormat="1" applyFont="1" applyFill="1" applyBorder="1" applyAlignment="1">
      <alignment horizontal="justify" vertical="center"/>
    </xf>
    <xf numFmtId="0" fontId="42" fillId="17" borderId="19" xfId="0" applyFont="1" applyFill="1" applyBorder="1" applyAlignment="1">
      <alignment horizontal="justify" vertical="center" textRotation="90"/>
    </xf>
    <xf numFmtId="164" fontId="42" fillId="17" borderId="19" xfId="0" applyNumberFormat="1" applyFont="1" applyFill="1" applyBorder="1" applyAlignment="1">
      <alignment horizontal="justify" vertical="center"/>
    </xf>
    <xf numFmtId="0" fontId="44" fillId="17" borderId="19" xfId="0" applyFont="1" applyFill="1" applyBorder="1" applyAlignment="1">
      <alignment horizontal="justify" vertical="center" textRotation="90" wrapText="1"/>
    </xf>
    <xf numFmtId="0" fontId="42" fillId="17" borderId="19" xfId="0" applyFont="1" applyFill="1" applyBorder="1" applyAlignment="1">
      <alignment horizontal="justify" vertical="center"/>
    </xf>
    <xf numFmtId="0" fontId="42" fillId="17" borderId="19" xfId="0" applyFont="1" applyFill="1" applyBorder="1" applyAlignment="1">
      <alignment horizontal="justify" vertical="center" wrapText="1"/>
    </xf>
    <xf numFmtId="0" fontId="42" fillId="36" borderId="19" xfId="0" applyFont="1" applyFill="1" applyBorder="1" applyAlignment="1" applyProtection="1">
      <alignment horizontal="justify" vertical="center" wrapText="1"/>
      <protection locked="0"/>
    </xf>
    <xf numFmtId="0" fontId="42" fillId="34" borderId="19" xfId="0" applyFont="1" applyFill="1" applyBorder="1" applyAlignment="1" applyProtection="1">
      <alignment horizontal="justify" vertical="top" wrapText="1"/>
      <protection locked="0"/>
    </xf>
    <xf numFmtId="0" fontId="42" fillId="40" borderId="19" xfId="0" applyFont="1" applyFill="1" applyBorder="1" applyAlignment="1">
      <alignment horizontal="justify" vertical="top" wrapText="1"/>
    </xf>
    <xf numFmtId="9" fontId="44" fillId="0" borderId="19" xfId="0" applyNumberFormat="1" applyFont="1" applyBorder="1" applyAlignment="1">
      <alignment horizontal="justify" vertical="center" wrapText="1"/>
    </xf>
    <xf numFmtId="14" fontId="42" fillId="3" borderId="19" xfId="0" applyNumberFormat="1" applyFont="1" applyFill="1" applyBorder="1" applyAlignment="1" applyProtection="1">
      <alignment horizontal="center" vertical="center" wrapText="1"/>
      <protection locked="0"/>
    </xf>
    <xf numFmtId="0" fontId="42" fillId="3" borderId="19" xfId="0" applyFont="1" applyFill="1" applyBorder="1" applyAlignment="1" applyProtection="1">
      <alignment horizontal="center" vertical="center" wrapText="1"/>
      <protection locked="0"/>
    </xf>
    <xf numFmtId="0" fontId="44" fillId="17" borderId="19" xfId="0" applyFont="1" applyFill="1" applyBorder="1" applyAlignment="1">
      <alignment horizontal="justify" vertical="center" textRotation="90"/>
    </xf>
    <xf numFmtId="9" fontId="42" fillId="0" borderId="19" xfId="0" applyNumberFormat="1" applyFont="1" applyBorder="1" applyAlignment="1">
      <alignment horizontal="justify" vertical="center"/>
    </xf>
    <xf numFmtId="0" fontId="42" fillId="3" borderId="19" xfId="0" applyFont="1" applyFill="1" applyBorder="1" applyAlignment="1" applyProtection="1">
      <alignment horizontal="center" vertical="center"/>
      <protection locked="0"/>
    </xf>
    <xf numFmtId="0" fontId="42" fillId="17" borderId="19" xfId="0" applyFont="1" applyFill="1" applyBorder="1" applyAlignment="1">
      <alignment horizontal="justify" vertical="center" textRotation="90" wrapText="1"/>
    </xf>
    <xf numFmtId="0" fontId="42" fillId="0" borderId="19" xfId="0" applyFont="1" applyBorder="1" applyAlignment="1">
      <alignment horizontal="center" vertical="center" wrapText="1"/>
    </xf>
    <xf numFmtId="0" fontId="44" fillId="13" borderId="19" xfId="0" applyFont="1" applyFill="1" applyBorder="1" applyAlignment="1" applyProtection="1">
      <alignment horizontal="justify" vertical="center" textRotation="90" wrapText="1"/>
      <protection hidden="1"/>
    </xf>
    <xf numFmtId="0" fontId="42" fillId="3" borderId="19" xfId="0" applyFont="1" applyFill="1" applyBorder="1" applyAlignment="1" applyProtection="1">
      <alignment horizontal="justify" vertical="center"/>
      <protection hidden="1"/>
    </xf>
    <xf numFmtId="0" fontId="42" fillId="3" borderId="19" xfId="0" applyFont="1" applyFill="1" applyBorder="1" applyAlignment="1">
      <alignment horizontal="justify" vertical="center" textRotation="90"/>
    </xf>
    <xf numFmtId="9" fontId="42" fillId="3" borderId="19" xfId="0" applyNumberFormat="1" applyFont="1" applyFill="1" applyBorder="1" applyAlignment="1">
      <alignment horizontal="justify" vertical="center"/>
    </xf>
    <xf numFmtId="0" fontId="44" fillId="5" borderId="19" xfId="0" applyFont="1" applyFill="1" applyBorder="1" applyAlignment="1">
      <alignment horizontal="justify" vertical="center"/>
    </xf>
    <xf numFmtId="0" fontId="44" fillId="25" borderId="19" xfId="5" applyFont="1" applyFill="1" applyBorder="1" applyAlignment="1">
      <alignment horizontal="justify" vertical="center"/>
    </xf>
    <xf numFmtId="0" fontId="44" fillId="13" borderId="19" xfId="0" applyFont="1" applyFill="1" applyBorder="1" applyAlignment="1" applyProtection="1">
      <alignment horizontal="justify" vertical="center"/>
      <protection hidden="1"/>
    </xf>
    <xf numFmtId="0" fontId="42" fillId="0" borderId="19" xfId="0" applyFont="1" applyBorder="1" applyAlignment="1">
      <alignment horizontal="justify" vertical="center" textRotation="90" wrapText="1"/>
    </xf>
    <xf numFmtId="0" fontId="44" fillId="0" borderId="19" xfId="0" applyFont="1" applyBorder="1" applyAlignment="1">
      <alignment horizontal="justify" vertical="center" textRotation="90"/>
    </xf>
    <xf numFmtId="0" fontId="42" fillId="32" borderId="19" xfId="0" applyFont="1" applyFill="1" applyBorder="1" applyAlignment="1">
      <alignment horizontal="center" vertical="center" wrapText="1"/>
    </xf>
    <xf numFmtId="0" fontId="42" fillId="32" borderId="19" xfId="0" applyFont="1" applyFill="1" applyBorder="1" applyAlignment="1">
      <alignment horizontal="center" vertical="center"/>
    </xf>
    <xf numFmtId="14" fontId="42" fillId="32" borderId="19" xfId="0" applyNumberFormat="1" applyFont="1" applyFill="1" applyBorder="1" applyAlignment="1">
      <alignment horizontal="center" vertical="center" wrapText="1"/>
    </xf>
    <xf numFmtId="49" fontId="42" fillId="0" borderId="19" xfId="0" applyNumberFormat="1" applyFont="1" applyBorder="1" applyAlignment="1">
      <alignment horizontal="center" vertical="center" wrapText="1"/>
    </xf>
    <xf numFmtId="14" fontId="42" fillId="0" borderId="19" xfId="0" applyNumberFormat="1" applyFont="1" applyBorder="1" applyAlignment="1">
      <alignment horizontal="center" vertical="center" wrapText="1"/>
    </xf>
    <xf numFmtId="0" fontId="42" fillId="0" borderId="19" xfId="0" applyFont="1" applyBorder="1" applyAlignment="1">
      <alignment horizontal="justify" vertical="center" textRotation="90"/>
    </xf>
    <xf numFmtId="164" fontId="42" fillId="0" borderId="19" xfId="0" applyNumberFormat="1" applyFont="1" applyBorder="1" applyAlignment="1">
      <alignment horizontal="justify" vertical="center"/>
    </xf>
    <xf numFmtId="0" fontId="44" fillId="0" borderId="19" xfId="0" applyFont="1" applyBorder="1" applyAlignment="1">
      <alignment horizontal="justify" vertical="center" textRotation="90" wrapText="1"/>
    </xf>
    <xf numFmtId="0" fontId="42" fillId="20" borderId="19" xfId="8" applyFont="1" applyFill="1" applyBorder="1" applyAlignment="1">
      <alignment horizontal="justify" vertical="center" wrapText="1"/>
    </xf>
    <xf numFmtId="0" fontId="42" fillId="3" borderId="19" xfId="0" applyFont="1" applyFill="1" applyBorder="1" applyAlignment="1">
      <alignment horizontal="center" vertical="center" wrapText="1"/>
    </xf>
    <xf numFmtId="0" fontId="42" fillId="0" borderId="19" xfId="0" applyFont="1" applyBorder="1" applyAlignment="1" applyProtection="1">
      <alignment horizontal="center" vertical="center" textRotation="90" wrapText="1"/>
      <protection locked="0"/>
    </xf>
    <xf numFmtId="14" fontId="42" fillId="3" borderId="19" xfId="0" applyNumberFormat="1" applyFont="1" applyFill="1" applyBorder="1" applyAlignment="1" applyProtection="1">
      <alignment horizontal="center" vertical="center"/>
      <protection locked="0"/>
    </xf>
    <xf numFmtId="14" fontId="42" fillId="36" borderId="19" xfId="0" applyNumberFormat="1" applyFont="1" applyFill="1" applyBorder="1" applyAlignment="1" applyProtection="1">
      <alignment horizontal="justify" vertical="center" wrapText="1"/>
      <protection locked="0"/>
    </xf>
    <xf numFmtId="0" fontId="42" fillId="34" borderId="37" xfId="0" applyFont="1" applyFill="1" applyBorder="1" applyAlignment="1">
      <alignment horizontal="justify" vertical="top" wrapText="1"/>
    </xf>
    <xf numFmtId="0" fontId="42" fillId="34" borderId="20" xfId="0" applyFont="1" applyFill="1" applyBorder="1" applyAlignment="1">
      <alignment horizontal="justify" vertical="top" wrapText="1"/>
    </xf>
    <xf numFmtId="0" fontId="42" fillId="0" borderId="19" xfId="8" applyFont="1" applyBorder="1" applyAlignment="1">
      <alignment horizontal="justify" vertical="center" wrapText="1"/>
    </xf>
    <xf numFmtId="14" fontId="42" fillId="0" borderId="19" xfId="0" applyNumberFormat="1" applyFont="1" applyBorder="1" applyAlignment="1" applyProtection="1">
      <alignment horizontal="justify" vertical="center"/>
      <protection locked="0"/>
    </xf>
    <xf numFmtId="0" fontId="44" fillId="4" borderId="19" xfId="0" applyFont="1" applyFill="1" applyBorder="1" applyAlignment="1" applyProtection="1">
      <alignment horizontal="justify" vertical="center" wrapText="1"/>
      <protection hidden="1"/>
    </xf>
    <xf numFmtId="1" fontId="42" fillId="0" borderId="19" xfId="1" applyNumberFormat="1" applyFont="1" applyBorder="1" applyAlignment="1" applyProtection="1">
      <alignment horizontal="justify" vertical="center" wrapText="1"/>
      <protection locked="0"/>
    </xf>
    <xf numFmtId="0" fontId="44" fillId="8" borderId="19" xfId="0" applyFont="1" applyFill="1" applyBorder="1" applyAlignment="1" applyProtection="1">
      <alignment horizontal="justify" vertical="center" wrapText="1"/>
      <protection hidden="1"/>
    </xf>
    <xf numFmtId="9" fontId="44" fillId="8" borderId="19" xfId="0" applyNumberFormat="1" applyFont="1" applyFill="1" applyBorder="1" applyAlignment="1" applyProtection="1">
      <alignment horizontal="justify" vertical="center" wrapText="1"/>
      <protection hidden="1"/>
    </xf>
    <xf numFmtId="0" fontId="42" fillId="37" borderId="19" xfId="0" applyFont="1" applyFill="1" applyBorder="1" applyAlignment="1">
      <alignment horizontal="justify" vertical="center" wrapText="1"/>
    </xf>
    <xf numFmtId="14" fontId="42" fillId="17" borderId="19" xfId="0" applyNumberFormat="1" applyFont="1" applyFill="1" applyBorder="1" applyAlignment="1">
      <alignment horizontal="justify" vertical="center" wrapText="1"/>
    </xf>
    <xf numFmtId="14" fontId="42" fillId="17" borderId="19" xfId="0" applyNumberFormat="1" applyFont="1" applyFill="1" applyBorder="1" applyAlignment="1">
      <alignment horizontal="center" vertical="center"/>
    </xf>
    <xf numFmtId="0" fontId="44" fillId="17" borderId="19" xfId="0" applyFont="1" applyFill="1" applyBorder="1" applyAlignment="1">
      <alignment horizontal="justify" vertical="center"/>
    </xf>
    <xf numFmtId="0" fontId="42" fillId="17" borderId="19" xfId="0" applyFont="1" applyFill="1" applyBorder="1" applyAlignment="1">
      <alignment horizontal="center" vertical="center" textRotation="90"/>
    </xf>
    <xf numFmtId="0" fontId="44" fillId="21" borderId="19" xfId="0" applyFont="1" applyFill="1" applyBorder="1" applyAlignment="1">
      <alignment horizontal="justify" vertical="center" wrapText="1"/>
    </xf>
    <xf numFmtId="0" fontId="42" fillId="5" borderId="19" xfId="0" applyFont="1" applyFill="1" applyBorder="1" applyAlignment="1">
      <alignment horizontal="justify" vertical="center"/>
    </xf>
    <xf numFmtId="9" fontId="42" fillId="17" borderId="19" xfId="0" applyNumberFormat="1" applyFont="1" applyFill="1" applyBorder="1" applyAlignment="1">
      <alignment horizontal="justify" vertical="center" wrapText="1"/>
    </xf>
    <xf numFmtId="0" fontId="44" fillId="17" borderId="19" xfId="0" applyFont="1" applyFill="1" applyBorder="1" applyAlignment="1">
      <alignment horizontal="justify" vertical="center" wrapText="1"/>
    </xf>
    <xf numFmtId="0" fontId="42" fillId="17" borderId="19" xfId="0" applyFont="1" applyFill="1" applyBorder="1" applyAlignment="1">
      <alignment horizontal="center" vertical="center" wrapText="1"/>
    </xf>
    <xf numFmtId="0" fontId="42" fillId="17" borderId="19" xfId="0" applyFont="1" applyFill="1" applyBorder="1" applyAlignment="1">
      <alignment horizontal="center" vertical="center"/>
    </xf>
    <xf numFmtId="14" fontId="42" fillId="37" borderId="19" xfId="0" applyNumberFormat="1" applyFont="1" applyFill="1" applyBorder="1" applyAlignment="1">
      <alignment horizontal="justify" vertical="center" wrapText="1"/>
    </xf>
    <xf numFmtId="14" fontId="42" fillId="17" borderId="19" xfId="0" applyNumberFormat="1" applyFont="1" applyFill="1" applyBorder="1" applyAlignment="1">
      <alignment horizontal="center" vertical="center" wrapText="1"/>
    </xf>
    <xf numFmtId="0" fontId="44" fillId="13" borderId="19" xfId="0" applyFont="1" applyFill="1" applyBorder="1" applyAlignment="1">
      <alignment horizontal="justify" vertical="center" wrapText="1"/>
    </xf>
    <xf numFmtId="14" fontId="42" fillId="0" borderId="19" xfId="0" applyNumberFormat="1" applyFont="1" applyBorder="1" applyAlignment="1">
      <alignment horizontal="center" vertical="center"/>
    </xf>
    <xf numFmtId="0" fontId="44" fillId="8" borderId="19" xfId="0" applyFont="1" applyFill="1" applyBorder="1" applyAlignment="1">
      <alignment horizontal="justify" vertical="center" wrapText="1"/>
    </xf>
    <xf numFmtId="0" fontId="42" fillId="8" borderId="19" xfId="0" applyFont="1" applyFill="1" applyBorder="1" applyAlignment="1">
      <alignment horizontal="justify" vertical="center"/>
    </xf>
    <xf numFmtId="0" fontId="42" fillId="0" borderId="19" xfId="0" applyFont="1" applyBorder="1" applyAlignment="1">
      <alignment horizontal="center" vertical="center" textRotation="90" wrapText="1"/>
    </xf>
    <xf numFmtId="14" fontId="42" fillId="0" borderId="19" xfId="0" applyNumberFormat="1" applyFont="1" applyBorder="1" applyAlignment="1">
      <alignment horizontal="justify" vertical="center" wrapText="1"/>
    </xf>
    <xf numFmtId="0" fontId="42" fillId="3" borderId="19" xfId="0" applyFont="1" applyFill="1" applyBorder="1" applyAlignment="1" applyProtection="1">
      <alignment horizontal="justify" vertical="center"/>
      <protection locked="0"/>
    </xf>
    <xf numFmtId="0" fontId="44" fillId="13"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wrapText="1"/>
      <protection hidden="1"/>
    </xf>
    <xf numFmtId="0" fontId="44" fillId="36" borderId="19" xfId="0" applyFont="1" applyFill="1" applyBorder="1" applyAlignment="1">
      <alignment horizontal="justify" vertical="center" wrapText="1"/>
    </xf>
    <xf numFmtId="0" fontId="44" fillId="4" borderId="19" xfId="0" applyFont="1" applyFill="1" applyBorder="1" applyAlignment="1" applyProtection="1">
      <alignment horizontal="justify" vertical="center"/>
      <protection hidden="1"/>
    </xf>
    <xf numFmtId="0" fontId="42" fillId="26" borderId="19" xfId="6" applyFont="1" applyFill="1" applyBorder="1" applyAlignment="1">
      <alignment horizontal="justify" vertical="center" wrapText="1"/>
    </xf>
    <xf numFmtId="0" fontId="44" fillId="33" borderId="19" xfId="7" applyFont="1" applyFill="1" applyBorder="1" applyAlignment="1">
      <alignment horizontal="center" vertical="center" wrapText="1"/>
    </xf>
    <xf numFmtId="0" fontId="42" fillId="2" borderId="19" xfId="0" applyFont="1" applyFill="1" applyBorder="1" applyAlignment="1">
      <alignment horizontal="center" vertical="center" wrapText="1"/>
    </xf>
    <xf numFmtId="0" fontId="44" fillId="35" borderId="19" xfId="0" applyFont="1" applyFill="1" applyBorder="1" applyAlignment="1">
      <alignment horizontal="center" vertical="center" wrapText="1"/>
    </xf>
    <xf numFmtId="0" fontId="42" fillId="39" borderId="19" xfId="0" applyFont="1" applyFill="1" applyBorder="1" applyAlignment="1">
      <alignment horizontal="justify" vertical="top" wrapText="1"/>
    </xf>
    <xf numFmtId="0" fontId="44" fillId="2" borderId="19" xfId="0" applyFont="1" applyFill="1" applyBorder="1" applyAlignment="1">
      <alignment horizontal="center" vertical="center" textRotation="90" wrapText="1"/>
    </xf>
    <xf numFmtId="0" fontId="44" fillId="2" borderId="19" xfId="0" applyFont="1" applyFill="1" applyBorder="1" applyAlignment="1">
      <alignment horizontal="center" vertical="center" wrapText="1"/>
    </xf>
    <xf numFmtId="0" fontId="44" fillId="2" borderId="19" xfId="0" applyFont="1" applyFill="1" applyBorder="1" applyAlignment="1">
      <alignment horizontal="center" vertical="center"/>
    </xf>
    <xf numFmtId="0" fontId="44" fillId="22" borderId="19" xfId="0" applyFont="1" applyFill="1" applyBorder="1" applyAlignment="1">
      <alignment horizontal="center" vertical="center"/>
    </xf>
    <xf numFmtId="0" fontId="42" fillId="0" borderId="19" xfId="0" applyFont="1" applyBorder="1" applyAlignment="1">
      <alignment horizontal="center"/>
    </xf>
    <xf numFmtId="0" fontId="44" fillId="22" borderId="19" xfId="0" applyFont="1" applyFill="1" applyBorder="1" applyAlignment="1">
      <alignment horizontal="center" vertical="center" wrapText="1"/>
    </xf>
    <xf numFmtId="0" fontId="42" fillId="41" borderId="19" xfId="0" applyFont="1" applyFill="1" applyBorder="1" applyAlignment="1">
      <alignment horizontal="justify" vertical="center" wrapText="1"/>
    </xf>
    <xf numFmtId="14" fontId="42" fillId="34" borderId="37" xfId="0" applyNumberFormat="1" applyFont="1" applyFill="1" applyBorder="1" applyAlignment="1" applyProtection="1">
      <alignment horizontal="left" vertical="top" wrapText="1"/>
      <protection locked="0"/>
    </xf>
    <xf numFmtId="14" fontId="42" fillId="34" borderId="40" xfId="0" applyNumberFormat="1" applyFont="1" applyFill="1" applyBorder="1" applyAlignment="1" applyProtection="1">
      <alignment horizontal="left" vertical="top" wrapText="1"/>
      <protection locked="0"/>
    </xf>
    <xf numFmtId="14" fontId="42" fillId="34" borderId="20" xfId="0" applyNumberFormat="1" applyFont="1" applyFill="1" applyBorder="1" applyAlignment="1" applyProtection="1">
      <alignment horizontal="left" vertical="top" wrapText="1"/>
      <protection locked="0"/>
    </xf>
    <xf numFmtId="0" fontId="44" fillId="8" borderId="19" xfId="0" applyFont="1" applyFill="1" applyBorder="1" applyAlignment="1" applyProtection="1">
      <alignment horizontal="justify" vertical="center"/>
      <protection hidden="1"/>
    </xf>
    <xf numFmtId="0" fontId="44" fillId="22" borderId="20" xfId="0" applyFont="1" applyFill="1" applyBorder="1" applyAlignment="1">
      <alignment horizontal="center" vertical="center" textRotation="90" wrapText="1"/>
    </xf>
    <xf numFmtId="0" fontId="44" fillId="22" borderId="20" xfId="0" applyFont="1" applyFill="1" applyBorder="1" applyAlignment="1">
      <alignment horizontal="center" vertical="center" wrapText="1"/>
    </xf>
    <xf numFmtId="0" fontId="42" fillId="0" borderId="20" xfId="0" applyFont="1" applyBorder="1" applyAlignment="1">
      <alignment horizontal="center"/>
    </xf>
    <xf numFmtId="0" fontId="42" fillId="26" borderId="19" xfId="0" applyFont="1" applyFill="1" applyBorder="1" applyAlignment="1">
      <alignment horizontal="center" vertical="center" wrapText="1"/>
    </xf>
    <xf numFmtId="0" fontId="42" fillId="36" borderId="37" xfId="0" applyFont="1" applyFill="1" applyBorder="1" applyAlignment="1" applyProtection="1">
      <alignment horizontal="left" vertical="center" wrapText="1"/>
      <protection locked="0"/>
    </xf>
    <xf numFmtId="0" fontId="42" fillId="36" borderId="40" xfId="0" applyFont="1" applyFill="1" applyBorder="1" applyAlignment="1" applyProtection="1">
      <alignment horizontal="left" vertical="center" wrapText="1"/>
      <protection locked="0"/>
    </xf>
    <xf numFmtId="0" fontId="42" fillId="36" borderId="20" xfId="0" applyFont="1" applyFill="1" applyBorder="1" applyAlignment="1" applyProtection="1">
      <alignment horizontal="left" vertical="center" wrapText="1"/>
      <protection locked="0"/>
    </xf>
    <xf numFmtId="0" fontId="35" fillId="31"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35" fillId="38" borderId="19" xfId="0" applyFont="1" applyFill="1" applyBorder="1" applyAlignment="1">
      <alignment horizontal="center" vertical="center" wrapText="1"/>
    </xf>
    <xf numFmtId="0" fontId="48" fillId="0" borderId="19" xfId="0" applyFont="1" applyBorder="1" applyAlignment="1">
      <alignment horizontal="left" vertical="center" wrapText="1"/>
    </xf>
    <xf numFmtId="0" fontId="47" fillId="0" borderId="19" xfId="0" applyFont="1" applyBorder="1" applyAlignment="1">
      <alignment horizontal="center" vertical="center"/>
    </xf>
    <xf numFmtId="0" fontId="35" fillId="0" borderId="19" xfId="0" applyFont="1" applyBorder="1"/>
    <xf numFmtId="0" fontId="35" fillId="0" borderId="19" xfId="0" applyFont="1" applyBorder="1" applyAlignment="1">
      <alignment horizontal="center" vertical="center" wrapText="1"/>
    </xf>
    <xf numFmtId="0" fontId="35" fillId="0" borderId="19" xfId="0" applyFont="1" applyBorder="1" applyAlignment="1">
      <alignment horizontal="center" vertical="center" textRotation="90"/>
    </xf>
    <xf numFmtId="0" fontId="35" fillId="0" borderId="19" xfId="0" applyFont="1" applyBorder="1" applyAlignment="1">
      <alignment horizontal="center" vertical="center"/>
    </xf>
    <xf numFmtId="9" fontId="35" fillId="0" borderId="19" xfId="0" applyNumberFormat="1" applyFont="1" applyBorder="1" applyAlignment="1">
      <alignment horizontal="center" vertical="center" wrapText="1"/>
    </xf>
    <xf numFmtId="0" fontId="47" fillId="0" borderId="19" xfId="0" applyFont="1" applyBorder="1" applyAlignment="1">
      <alignment horizontal="center" vertical="center" wrapText="1"/>
    </xf>
    <xf numFmtId="0" fontId="35" fillId="0" borderId="19" xfId="0" applyFont="1" applyBorder="1" applyAlignment="1">
      <alignment horizontal="justify" vertical="center" wrapText="1"/>
    </xf>
    <xf numFmtId="0" fontId="35" fillId="0" borderId="19" xfId="0" applyFont="1" applyBorder="1" applyAlignment="1">
      <alignment horizontal="justify" vertical="center"/>
    </xf>
    <xf numFmtId="0" fontId="35" fillId="0" borderId="19" xfId="10" applyBorder="1" applyAlignment="1">
      <alignment horizontal="center" vertical="center" wrapText="1"/>
    </xf>
    <xf numFmtId="0" fontId="48" fillId="0" borderId="19" xfId="0" applyFont="1" applyBorder="1"/>
    <xf numFmtId="0" fontId="48" fillId="0" borderId="19" xfId="0" applyFont="1" applyBorder="1" applyAlignment="1">
      <alignment vertical="center" wrapText="1"/>
    </xf>
    <xf numFmtId="0" fontId="35" fillId="38" borderId="37" xfId="0" applyFont="1" applyFill="1" applyBorder="1" applyAlignment="1">
      <alignment horizontal="center" vertical="center" wrapText="1"/>
    </xf>
    <xf numFmtId="0" fontId="35" fillId="38" borderId="40" xfId="0" applyFont="1" applyFill="1" applyBorder="1" applyAlignment="1">
      <alignment horizontal="center" vertical="center" wrapText="1"/>
    </xf>
    <xf numFmtId="0" fontId="35" fillId="38" borderId="20" xfId="0" applyFont="1" applyFill="1" applyBorder="1" applyAlignment="1">
      <alignment horizontal="center" vertical="center" wrapText="1"/>
    </xf>
    <xf numFmtId="0" fontId="45" fillId="22" borderId="19" xfId="0" applyFont="1" applyFill="1" applyBorder="1" applyAlignment="1">
      <alignment horizontal="center" vertical="center" wrapText="1"/>
    </xf>
    <xf numFmtId="0" fontId="45" fillId="29" borderId="19" xfId="0" applyFont="1" applyFill="1" applyBorder="1" applyAlignment="1">
      <alignment horizontal="center" vertical="center" wrapText="1"/>
    </xf>
    <xf numFmtId="0" fontId="52" fillId="43" borderId="19" xfId="0" applyFont="1" applyFill="1" applyBorder="1" applyAlignment="1">
      <alignment horizontal="center" vertical="center" wrapText="1"/>
    </xf>
    <xf numFmtId="0" fontId="44" fillId="30" borderId="19" xfId="0" applyFont="1" applyFill="1" applyBorder="1" applyAlignment="1">
      <alignment horizontal="center" vertical="center" wrapText="1"/>
    </xf>
    <xf numFmtId="0" fontId="45" fillId="28" borderId="19" xfId="0" applyFont="1" applyFill="1" applyBorder="1" applyAlignment="1">
      <alignment horizontal="center" vertical="center" wrapText="1"/>
    </xf>
    <xf numFmtId="0" fontId="42" fillId="13" borderId="19" xfId="0" applyFont="1" applyFill="1" applyBorder="1"/>
    <xf numFmtId="0" fontId="42" fillId="0" borderId="19" xfId="0" applyFont="1" applyBorder="1"/>
    <xf numFmtId="0" fontId="45" fillId="22" borderId="19" xfId="0" applyFont="1" applyFill="1" applyBorder="1" applyAlignment="1">
      <alignment horizontal="center" vertical="center" textRotation="90" wrapText="1"/>
    </xf>
    <xf numFmtId="0" fontId="45" fillId="27" borderId="19" xfId="0" applyFont="1" applyFill="1" applyBorder="1" applyAlignment="1">
      <alignment horizontal="center" vertical="center"/>
    </xf>
    <xf numFmtId="0" fontId="42" fillId="2" borderId="19" xfId="0" applyFont="1" applyFill="1" applyBorder="1" applyAlignment="1">
      <alignment horizontal="center"/>
    </xf>
    <xf numFmtId="0" fontId="44" fillId="35" borderId="0" xfId="0" applyFont="1" applyFill="1" applyAlignment="1">
      <alignment horizontal="center" vertical="center" wrapText="1"/>
    </xf>
    <xf numFmtId="0" fontId="44" fillId="35" borderId="43" xfId="0" applyFont="1" applyFill="1" applyBorder="1" applyAlignment="1">
      <alignment horizontal="center" vertical="center" wrapText="1"/>
    </xf>
    <xf numFmtId="0" fontId="43" fillId="17" borderId="34" xfId="0" applyFont="1" applyFill="1" applyBorder="1" applyAlignment="1">
      <alignment horizontal="center" vertical="center"/>
    </xf>
    <xf numFmtId="0" fontId="43" fillId="17" borderId="35" xfId="0" applyFont="1" applyFill="1" applyBorder="1" applyAlignment="1">
      <alignment horizontal="center" vertical="center"/>
    </xf>
    <xf numFmtId="0" fontId="43" fillId="17" borderId="36" xfId="0" applyFont="1" applyFill="1" applyBorder="1" applyAlignment="1">
      <alignment horizontal="center" vertical="center"/>
    </xf>
    <xf numFmtId="0" fontId="42" fillId="34" borderId="38" xfId="0" applyFont="1" applyFill="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42" fillId="34" borderId="0" xfId="0" applyFont="1" applyFill="1" applyAlignment="1">
      <alignment horizontal="center" vertical="center" wrapText="1"/>
    </xf>
    <xf numFmtId="0" fontId="42" fillId="34" borderId="42"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5" fillId="17" borderId="19" xfId="0" applyFont="1" applyFill="1" applyBorder="1" applyAlignment="1">
      <alignment horizontal="left" vertical="center"/>
    </xf>
    <xf numFmtId="0" fontId="43" fillId="17" borderId="19" xfId="0" applyFont="1" applyFill="1" applyBorder="1" applyAlignment="1">
      <alignment horizontal="left" vertical="center" wrapText="1"/>
    </xf>
    <xf numFmtId="0" fontId="45" fillId="22" borderId="19" xfId="0" applyFont="1" applyFill="1" applyBorder="1" applyAlignment="1">
      <alignment horizontal="center" vertical="center"/>
    </xf>
    <xf numFmtId="0" fontId="45" fillId="42" borderId="19" xfId="0" applyFont="1" applyFill="1" applyBorder="1" applyAlignment="1">
      <alignment horizontal="center" vertical="center" wrapText="1"/>
    </xf>
    <xf numFmtId="0" fontId="45" fillId="22" borderId="19" xfId="0" applyFont="1" applyFill="1" applyBorder="1" applyAlignment="1">
      <alignment horizontal="left" vertical="center" wrapText="1"/>
    </xf>
    <xf numFmtId="0" fontId="45" fillId="28" borderId="19" xfId="0" applyFont="1" applyFill="1" applyBorder="1" applyAlignment="1">
      <alignment horizontal="center" vertical="center"/>
    </xf>
    <xf numFmtId="0" fontId="61" fillId="33" borderId="19" xfId="7" applyFont="1" applyFill="1" applyBorder="1" applyAlignment="1">
      <alignment horizontal="center" vertical="center" wrapText="1"/>
    </xf>
    <xf numFmtId="0" fontId="61" fillId="35" borderId="19" xfId="0" applyFont="1" applyFill="1" applyBorder="1" applyAlignment="1">
      <alignment horizontal="center" vertical="center" wrapText="1"/>
    </xf>
    <xf numFmtId="0" fontId="72" fillId="48" borderId="19" xfId="0" applyFont="1" applyFill="1" applyBorder="1" applyAlignment="1">
      <alignment horizontal="center" vertical="center" wrapText="1"/>
    </xf>
    <xf numFmtId="0" fontId="73" fillId="47" borderId="19" xfId="0" applyFont="1" applyFill="1" applyBorder="1" applyAlignment="1">
      <alignment horizontal="center"/>
    </xf>
    <xf numFmtId="0" fontId="72" fillId="48" borderId="19" xfId="0" applyFont="1" applyFill="1" applyBorder="1" applyAlignment="1">
      <alignment horizontal="center" vertical="center"/>
    </xf>
    <xf numFmtId="0" fontId="72" fillId="47" borderId="19" xfId="0" applyFont="1" applyFill="1" applyBorder="1" applyAlignment="1">
      <alignment horizontal="center" vertical="center"/>
    </xf>
    <xf numFmtId="0" fontId="72" fillId="47" borderId="19" xfId="0" applyFont="1" applyFill="1" applyBorder="1" applyAlignment="1">
      <alignment horizontal="center" vertical="center" wrapText="1"/>
    </xf>
    <xf numFmtId="0" fontId="72" fillId="48" borderId="20" xfId="0" applyFont="1" applyFill="1" applyBorder="1" applyAlignment="1">
      <alignment horizontal="center" vertical="center" textRotation="90" wrapText="1"/>
    </xf>
    <xf numFmtId="0" fontId="72" fillId="48" borderId="20" xfId="0" applyFont="1" applyFill="1" applyBorder="1" applyAlignment="1">
      <alignment horizontal="center" vertical="center" wrapText="1"/>
    </xf>
    <xf numFmtId="0" fontId="73" fillId="47" borderId="20" xfId="0" applyFont="1" applyFill="1" applyBorder="1" applyAlignment="1">
      <alignment horizontal="center"/>
    </xf>
    <xf numFmtId="0" fontId="72" fillId="47" borderId="37"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62" fillId="3" borderId="19" xfId="0" applyFont="1" applyFill="1" applyBorder="1" applyAlignment="1">
      <alignment horizontal="center" vertical="center" textRotation="90" wrapText="1"/>
    </xf>
    <xf numFmtId="0" fontId="62" fillId="3" borderId="19" xfId="0" applyFont="1" applyFill="1" applyBorder="1" applyAlignment="1">
      <alignment horizontal="center" vertical="center" textRotation="90"/>
    </xf>
    <xf numFmtId="0" fontId="57" fillId="3" borderId="37" xfId="0" applyFont="1" applyFill="1" applyBorder="1" applyAlignment="1" applyProtection="1">
      <alignment horizontal="justify" vertical="center" wrapText="1"/>
      <protection locked="0"/>
    </xf>
    <xf numFmtId="0" fontId="57" fillId="3" borderId="20" xfId="0" applyFont="1" applyFill="1" applyBorder="1" applyAlignment="1" applyProtection="1">
      <alignment horizontal="justify" vertical="center" wrapText="1"/>
      <protection locked="0"/>
    </xf>
    <xf numFmtId="1" fontId="58" fillId="3" borderId="19" xfId="1" applyNumberFormat="1" applyFont="1" applyFill="1" applyBorder="1" applyAlignment="1" applyProtection="1">
      <alignment horizontal="center" vertical="center" wrapText="1"/>
      <protection locked="0"/>
    </xf>
    <xf numFmtId="0" fontId="63" fillId="0" borderId="37" xfId="0" applyFont="1" applyBorder="1" applyAlignment="1" applyProtection="1">
      <alignment horizontal="center" vertical="center" wrapText="1"/>
      <protection hidden="1"/>
    </xf>
    <xf numFmtId="0" fontId="63" fillId="0" borderId="20" xfId="0" applyFont="1" applyBorder="1" applyAlignment="1" applyProtection="1">
      <alignment horizontal="center" vertical="center" wrapText="1"/>
      <protection hidden="1"/>
    </xf>
    <xf numFmtId="9" fontId="58" fillId="0" borderId="37" xfId="0" applyNumberFormat="1" applyFont="1" applyBorder="1" applyAlignment="1" applyProtection="1">
      <alignment horizontal="center" vertical="center" wrapText="1"/>
      <protection hidden="1"/>
    </xf>
    <xf numFmtId="9" fontId="58" fillId="0" borderId="20" xfId="0" applyNumberFormat="1" applyFont="1" applyBorder="1" applyAlignment="1" applyProtection="1">
      <alignment horizontal="center" vertical="center" wrapText="1"/>
      <protection hidden="1"/>
    </xf>
    <xf numFmtId="0" fontId="72" fillId="47" borderId="19" xfId="0" applyFont="1" applyFill="1" applyBorder="1" applyAlignment="1">
      <alignment horizontal="center" vertical="center" textRotation="90" wrapText="1"/>
    </xf>
    <xf numFmtId="0" fontId="57" fillId="36" borderId="19" xfId="0" applyFont="1" applyFill="1" applyBorder="1" applyAlignment="1" applyProtection="1">
      <alignment horizontal="center" vertical="center" wrapText="1"/>
      <protection locked="0"/>
    </xf>
    <xf numFmtId="0" fontId="57" fillId="34" borderId="19" xfId="0" applyFont="1" applyFill="1" applyBorder="1" applyAlignment="1" applyProtection="1">
      <alignment horizontal="justify" vertical="center" wrapText="1"/>
      <protection locked="0"/>
    </xf>
    <xf numFmtId="0" fontId="58" fillId="3" borderId="37" xfId="0" applyFont="1" applyFill="1" applyBorder="1" applyAlignment="1" applyProtection="1">
      <alignment horizontal="justify" vertical="center" wrapText="1"/>
      <protection locked="0"/>
    </xf>
    <xf numFmtId="0" fontId="58" fillId="3" borderId="20" xfId="0" applyFont="1" applyFill="1" applyBorder="1" applyAlignment="1" applyProtection="1">
      <alignment horizontal="justify" vertical="center" wrapText="1"/>
      <protection locked="0"/>
    </xf>
    <xf numFmtId="0" fontId="57" fillId="0" borderId="37" xfId="0" applyFont="1" applyBorder="1" applyAlignment="1" applyProtection="1">
      <alignment horizontal="center" vertical="center" textRotation="90"/>
      <protection locked="0"/>
    </xf>
    <xf numFmtId="0" fontId="57" fillId="0" borderId="20" xfId="0" applyFont="1" applyBorder="1" applyAlignment="1" applyProtection="1">
      <alignment horizontal="center" vertical="center" textRotation="90"/>
      <protection locked="0"/>
    </xf>
    <xf numFmtId="0" fontId="57" fillId="26" borderId="19" xfId="6" applyFont="1" applyFill="1" applyBorder="1" applyAlignment="1">
      <alignment horizontal="center" vertical="center" wrapText="1"/>
    </xf>
    <xf numFmtId="0" fontId="57" fillId="26" borderId="19" xfId="0" applyFont="1" applyFill="1" applyBorder="1" applyAlignment="1">
      <alignment horizontal="center" vertical="center" wrapText="1"/>
    </xf>
    <xf numFmtId="0" fontId="57" fillId="26" borderId="37" xfId="0" applyFont="1" applyFill="1" applyBorder="1" applyAlignment="1">
      <alignment horizontal="center" vertical="center" wrapText="1"/>
    </xf>
    <xf numFmtId="0" fontId="57" fillId="26" borderId="20" xfId="0" applyFont="1" applyFill="1" applyBorder="1" applyAlignment="1">
      <alignment horizontal="center" vertical="center" wrapText="1"/>
    </xf>
    <xf numFmtId="14" fontId="58" fillId="3" borderId="19" xfId="0" applyNumberFormat="1" applyFont="1" applyFill="1" applyBorder="1" applyAlignment="1" applyProtection="1">
      <alignment horizontal="center" vertical="center" wrapText="1"/>
      <protection locked="0"/>
    </xf>
    <xf numFmtId="14" fontId="58" fillId="3" borderId="37" xfId="0" applyNumberFormat="1" applyFont="1" applyFill="1" applyBorder="1" applyAlignment="1" applyProtection="1">
      <alignment horizontal="center" vertical="center" wrapText="1"/>
      <protection locked="0"/>
    </xf>
    <xf numFmtId="14" fontId="58" fillId="3" borderId="20" xfId="0" applyNumberFormat="1" applyFont="1" applyFill="1" applyBorder="1" applyAlignment="1" applyProtection="1">
      <alignment horizontal="center" vertical="center" wrapText="1"/>
      <protection locked="0"/>
    </xf>
    <xf numFmtId="9" fontId="58" fillId="0" borderId="37" xfId="0" applyNumberFormat="1" applyFont="1" applyBorder="1" applyAlignment="1" applyProtection="1">
      <alignment horizontal="center" vertical="center" wrapText="1"/>
      <protection locked="0"/>
    </xf>
    <xf numFmtId="9" fontId="58" fillId="0" borderId="20" xfId="0" applyNumberFormat="1" applyFont="1" applyBorder="1" applyAlignment="1" applyProtection="1">
      <alignment horizontal="center" vertical="center" wrapText="1"/>
      <protection locked="0"/>
    </xf>
    <xf numFmtId="9" fontId="57" fillId="0" borderId="37" xfId="0" applyNumberFormat="1" applyFont="1" applyBorder="1" applyAlignment="1" applyProtection="1">
      <alignment vertical="center" wrapText="1"/>
      <protection hidden="1"/>
    </xf>
    <xf numFmtId="9" fontId="57" fillId="0" borderId="20" xfId="0" applyNumberFormat="1" applyFont="1" applyBorder="1" applyAlignment="1" applyProtection="1">
      <alignment vertical="center" wrapText="1"/>
      <protection hidden="1"/>
    </xf>
    <xf numFmtId="0" fontId="63" fillId="0" borderId="37" xfId="0" applyFont="1" applyBorder="1" applyAlignment="1" applyProtection="1">
      <alignment horizontal="center" vertical="center"/>
      <protection hidden="1"/>
    </xf>
    <xf numFmtId="0" fontId="63" fillId="0" borderId="20" xfId="0" applyFont="1" applyBorder="1" applyAlignment="1" applyProtection="1">
      <alignment horizontal="center" vertical="center"/>
      <protection hidden="1"/>
    </xf>
    <xf numFmtId="0" fontId="57" fillId="3" borderId="37" xfId="0" applyFont="1" applyFill="1" applyBorder="1" applyAlignment="1" applyProtection="1">
      <alignment vertical="center" wrapText="1"/>
      <protection locked="0"/>
    </xf>
    <xf numFmtId="0" fontId="57" fillId="3" borderId="20" xfId="0" applyFont="1" applyFill="1" applyBorder="1" applyAlignment="1" applyProtection="1">
      <alignment vertical="center" wrapText="1"/>
      <protection locked="0"/>
    </xf>
    <xf numFmtId="0" fontId="58" fillId="3" borderId="37" xfId="0" applyFont="1" applyFill="1" applyBorder="1" applyAlignment="1" applyProtection="1">
      <alignment horizontal="center" vertical="center"/>
      <protection locked="0"/>
    </xf>
    <xf numFmtId="0" fontId="58" fillId="3" borderId="20" xfId="0" applyFont="1" applyFill="1" applyBorder="1" applyAlignment="1" applyProtection="1">
      <alignment horizontal="center" vertical="center"/>
      <protection locked="0"/>
    </xf>
    <xf numFmtId="0" fontId="57" fillId="36" borderId="19" xfId="0" applyFont="1" applyFill="1" applyBorder="1" applyAlignment="1" applyProtection="1">
      <alignment horizontal="justify" vertical="center" wrapText="1"/>
      <protection locked="0"/>
    </xf>
    <xf numFmtId="0" fontId="57" fillId="36" borderId="37" xfId="0" applyFont="1" applyFill="1" applyBorder="1" applyAlignment="1" applyProtection="1">
      <alignment horizontal="center" wrapText="1"/>
      <protection locked="0"/>
    </xf>
    <xf numFmtId="0" fontId="57" fillId="36" borderId="40" xfId="0" applyFont="1" applyFill="1" applyBorder="1" applyAlignment="1" applyProtection="1">
      <alignment horizontal="center" wrapText="1"/>
      <protection locked="0"/>
    </xf>
    <xf numFmtId="0" fontId="57" fillId="36" borderId="20" xfId="0" applyFont="1" applyFill="1" applyBorder="1" applyAlignment="1" applyProtection="1">
      <alignment horizontal="center" wrapText="1"/>
      <protection locked="0"/>
    </xf>
    <xf numFmtId="0" fontId="57" fillId="3" borderId="37" xfId="0" applyFont="1" applyFill="1" applyBorder="1" applyAlignment="1" applyProtection="1">
      <alignment horizontal="center" vertical="center" wrapText="1"/>
      <protection locked="0"/>
    </xf>
    <xf numFmtId="0" fontId="57" fillId="3" borderId="20" xfId="0" applyFont="1" applyFill="1" applyBorder="1" applyAlignment="1" applyProtection="1">
      <alignment horizontal="center" vertical="center" wrapText="1"/>
      <protection locked="0"/>
    </xf>
    <xf numFmtId="0" fontId="58" fillId="3" borderId="37" xfId="0" applyFont="1" applyFill="1" applyBorder="1" applyAlignment="1" applyProtection="1">
      <alignment horizontal="center" vertical="center"/>
      <protection hidden="1"/>
    </xf>
    <xf numFmtId="0" fontId="58" fillId="3" borderId="20" xfId="0" applyFont="1" applyFill="1" applyBorder="1" applyAlignment="1" applyProtection="1">
      <alignment horizontal="center" vertical="center"/>
      <protection hidden="1"/>
    </xf>
    <xf numFmtId="0" fontId="58" fillId="3" borderId="37" xfId="0" applyFont="1" applyFill="1" applyBorder="1" applyAlignment="1" applyProtection="1">
      <alignment horizontal="center" vertical="center" textRotation="90"/>
      <protection locked="0"/>
    </xf>
    <xf numFmtId="0" fontId="58" fillId="3" borderId="20" xfId="0" applyFont="1" applyFill="1" applyBorder="1" applyAlignment="1" applyProtection="1">
      <alignment horizontal="center" vertical="center" textRotation="90"/>
      <protection locked="0"/>
    </xf>
    <xf numFmtId="0" fontId="58" fillId="3" borderId="37" xfId="0" applyFont="1" applyFill="1" applyBorder="1" applyAlignment="1">
      <alignment horizontal="center" vertical="center"/>
    </xf>
    <xf numFmtId="0" fontId="58" fillId="3" borderId="20" xfId="0" applyFont="1" applyFill="1" applyBorder="1" applyAlignment="1">
      <alignment horizontal="center" vertical="center"/>
    </xf>
    <xf numFmtId="0" fontId="58" fillId="3" borderId="37" xfId="0" applyFont="1" applyFill="1" applyBorder="1" applyAlignment="1" applyProtection="1">
      <alignment horizontal="center" vertical="center" wrapText="1"/>
      <protection locked="0"/>
    </xf>
    <xf numFmtId="0" fontId="58" fillId="3" borderId="20" xfId="0" applyFont="1" applyFill="1" applyBorder="1" applyAlignment="1" applyProtection="1">
      <alignment horizontal="center" vertical="center" wrapText="1"/>
      <protection locked="0"/>
    </xf>
    <xf numFmtId="9" fontId="58" fillId="0" borderId="37" xfId="0" applyNumberFormat="1" applyFont="1" applyBorder="1" applyAlignment="1" applyProtection="1">
      <alignment horizontal="center" vertical="center"/>
      <protection hidden="1"/>
    </xf>
    <xf numFmtId="9" fontId="58" fillId="0" borderId="20" xfId="0" applyNumberFormat="1" applyFont="1" applyBorder="1" applyAlignment="1" applyProtection="1">
      <alignment horizontal="center" vertical="center"/>
      <protection hidden="1"/>
    </xf>
    <xf numFmtId="0" fontId="63" fillId="0" borderId="37" xfId="0" applyFont="1" applyBorder="1" applyAlignment="1" applyProtection="1">
      <alignment horizontal="center" vertical="center" textRotation="90"/>
      <protection hidden="1"/>
    </xf>
    <xf numFmtId="0" fontId="63" fillId="0" borderId="20" xfId="0" applyFont="1" applyBorder="1" applyAlignment="1" applyProtection="1">
      <alignment horizontal="center" vertical="center" textRotation="90"/>
      <protection hidden="1"/>
    </xf>
    <xf numFmtId="9" fontId="58" fillId="3" borderId="37" xfId="0" applyNumberFormat="1" applyFont="1" applyFill="1" applyBorder="1" applyAlignment="1" applyProtection="1">
      <alignment horizontal="center" vertical="center"/>
      <protection hidden="1"/>
    </xf>
    <xf numFmtId="9" fontId="58" fillId="3" borderId="20" xfId="0" applyNumberFormat="1" applyFont="1" applyFill="1" applyBorder="1" applyAlignment="1" applyProtection="1">
      <alignment horizontal="center" vertical="center"/>
      <protection hidden="1"/>
    </xf>
    <xf numFmtId="164" fontId="58" fillId="3" borderId="37" xfId="1" applyNumberFormat="1" applyFont="1" applyFill="1" applyBorder="1" applyAlignment="1">
      <alignment horizontal="center" vertical="center"/>
    </xf>
    <xf numFmtId="164" fontId="58" fillId="3" borderId="20" xfId="1" applyNumberFormat="1" applyFont="1" applyFill="1" applyBorder="1" applyAlignment="1">
      <alignment horizontal="center" vertical="center"/>
    </xf>
    <xf numFmtId="0" fontId="63" fillId="0" borderId="37" xfId="0" applyFont="1" applyBorder="1" applyAlignment="1" applyProtection="1">
      <alignment horizontal="center" vertical="center" textRotation="90" wrapText="1"/>
      <protection hidden="1"/>
    </xf>
    <xf numFmtId="0" fontId="63" fillId="0" borderId="20" xfId="0" applyFont="1" applyBorder="1" applyAlignment="1" applyProtection="1">
      <alignment horizontal="center" vertical="center" textRotation="90" wrapText="1"/>
      <protection hidden="1"/>
    </xf>
    <xf numFmtId="9" fontId="58" fillId="0" borderId="19" xfId="0" applyNumberFormat="1" applyFont="1" applyBorder="1" applyAlignment="1" applyProtection="1">
      <alignment vertical="center" wrapText="1"/>
      <protection hidden="1"/>
    </xf>
    <xf numFmtId="0" fontId="63" fillId="0" borderId="19" xfId="0" applyFont="1" applyBorder="1" applyAlignment="1" applyProtection="1">
      <alignment horizontal="center" vertical="center"/>
      <protection hidden="1"/>
    </xf>
    <xf numFmtId="0" fontId="57" fillId="3" borderId="19" xfId="0" applyFont="1" applyFill="1" applyBorder="1" applyAlignment="1" applyProtection="1">
      <alignment vertical="center" wrapText="1"/>
      <protection locked="0"/>
    </xf>
    <xf numFmtId="0" fontId="58" fillId="3" borderId="19" xfId="0" applyFont="1" applyFill="1" applyBorder="1" applyAlignment="1" applyProtection="1">
      <alignment horizontal="center" vertical="center" textRotation="90"/>
      <protection locked="0"/>
    </xf>
    <xf numFmtId="0" fontId="65" fillId="3" borderId="19" xfId="0" applyFont="1" applyFill="1" applyBorder="1" applyAlignment="1" applyProtection="1">
      <alignment horizontal="center" vertical="center" wrapText="1"/>
      <protection locked="0"/>
    </xf>
    <xf numFmtId="0" fontId="58" fillId="3" borderId="19" xfId="0" applyFont="1" applyFill="1" applyBorder="1" applyAlignment="1" applyProtection="1">
      <alignment horizontal="center" vertical="center" wrapText="1"/>
      <protection locked="0"/>
    </xf>
    <xf numFmtId="0" fontId="57" fillId="3" borderId="19" xfId="0" applyFont="1" applyFill="1" applyBorder="1" applyAlignment="1" applyProtection="1">
      <alignment horizontal="justify" vertical="center" wrapText="1"/>
      <protection locked="0"/>
    </xf>
    <xf numFmtId="0" fontId="58" fillId="3" borderId="19" xfId="0" applyFont="1" applyFill="1" applyBorder="1" applyAlignment="1" applyProtection="1">
      <alignment horizontal="justify" vertical="center" wrapText="1"/>
      <protection locked="0"/>
    </xf>
    <xf numFmtId="0" fontId="57" fillId="3" borderId="19" xfId="0" applyFont="1" applyFill="1" applyBorder="1" applyAlignment="1" applyProtection="1">
      <alignment horizontal="center" vertical="center"/>
      <protection locked="0"/>
    </xf>
    <xf numFmtId="0" fontId="63" fillId="0" borderId="19" xfId="0" applyFont="1" applyBorder="1" applyAlignment="1" applyProtection="1">
      <alignment vertical="center" wrapText="1"/>
      <protection hidden="1"/>
    </xf>
    <xf numFmtId="9" fontId="58" fillId="0" borderId="19" xfId="0" applyNumberFormat="1" applyFont="1" applyBorder="1" applyAlignment="1" applyProtection="1">
      <alignment vertical="center" wrapText="1"/>
      <protection locked="0"/>
    </xf>
    <xf numFmtId="14" fontId="57" fillId="3" borderId="37" xfId="0" applyNumberFormat="1" applyFont="1" applyFill="1" applyBorder="1" applyAlignment="1" applyProtection="1">
      <alignment horizontal="center" vertical="center" wrapText="1"/>
      <protection locked="0"/>
    </xf>
    <xf numFmtId="14" fontId="57" fillId="3" borderId="20" xfId="0" applyNumberFormat="1" applyFont="1" applyFill="1" applyBorder="1" applyAlignment="1" applyProtection="1">
      <alignment horizontal="center" vertical="center" wrapText="1"/>
      <protection locked="0"/>
    </xf>
    <xf numFmtId="0" fontId="58" fillId="3" borderId="19" xfId="0" applyFont="1" applyFill="1" applyBorder="1" applyAlignment="1">
      <alignment horizontal="center" vertical="center"/>
    </xf>
    <xf numFmtId="0" fontId="57" fillId="36" borderId="19" xfId="0" applyFont="1" applyFill="1" applyBorder="1" applyAlignment="1">
      <alignment horizontal="center" vertical="center" wrapText="1"/>
    </xf>
    <xf numFmtId="0" fontId="65" fillId="3" borderId="19" xfId="0" applyFont="1" applyFill="1" applyBorder="1" applyAlignment="1">
      <alignment horizontal="center" vertical="center" wrapText="1"/>
    </xf>
    <xf numFmtId="0" fontId="57" fillId="36" borderId="19" xfId="0" applyFont="1" applyFill="1" applyBorder="1" applyAlignment="1">
      <alignment horizontal="justify" vertical="center" wrapText="1"/>
    </xf>
    <xf numFmtId="0" fontId="57" fillId="36" borderId="37" xfId="0" applyFont="1" applyFill="1" applyBorder="1" applyAlignment="1">
      <alignment horizontal="center" vertical="top" wrapText="1"/>
    </xf>
    <xf numFmtId="0" fontId="57" fillId="36" borderId="40" xfId="0" applyFont="1" applyFill="1" applyBorder="1" applyAlignment="1">
      <alignment horizontal="center" vertical="top" wrapText="1"/>
    </xf>
    <xf numFmtId="0" fontId="57" fillId="36" borderId="20" xfId="0" applyFont="1" applyFill="1" applyBorder="1" applyAlignment="1">
      <alignment horizontal="center" vertical="top" wrapText="1"/>
    </xf>
    <xf numFmtId="164" fontId="58" fillId="3" borderId="19" xfId="1" applyNumberFormat="1" applyFont="1" applyFill="1" applyBorder="1" applyAlignment="1">
      <alignment horizontal="center" vertical="center"/>
    </xf>
    <xf numFmtId="0" fontId="58" fillId="3" borderId="19" xfId="0" applyFont="1" applyFill="1" applyBorder="1" applyAlignment="1" applyProtection="1">
      <alignment horizontal="center" vertical="center"/>
      <protection hidden="1"/>
    </xf>
    <xf numFmtId="0" fontId="58" fillId="3" borderId="19" xfId="0" applyFont="1" applyFill="1" applyBorder="1" applyAlignment="1" applyProtection="1">
      <alignment horizontal="center" vertical="center"/>
      <protection locked="0"/>
    </xf>
    <xf numFmtId="0" fontId="63" fillId="13" borderId="19" xfId="0" applyFont="1" applyFill="1" applyBorder="1" applyAlignment="1" applyProtection="1">
      <alignment horizontal="center" vertical="center" wrapText="1"/>
      <protection hidden="1"/>
    </xf>
    <xf numFmtId="9" fontId="58" fillId="0" borderId="19" xfId="0" applyNumberFormat="1" applyFont="1" applyBorder="1" applyAlignment="1" applyProtection="1">
      <alignment horizontal="center" vertical="center" wrapText="1"/>
      <protection hidden="1"/>
    </xf>
    <xf numFmtId="9" fontId="58" fillId="0" borderId="19" xfId="0" applyNumberFormat="1" applyFont="1" applyBorder="1" applyAlignment="1" applyProtection="1">
      <alignment horizontal="center" vertical="center" wrapText="1"/>
      <protection locked="0"/>
    </xf>
    <xf numFmtId="0" fontId="58" fillId="3" borderId="19" xfId="0" applyFont="1" applyFill="1" applyBorder="1" applyAlignment="1">
      <alignment horizontal="center" vertical="center" wrapText="1"/>
    </xf>
    <xf numFmtId="0" fontId="57" fillId="3" borderId="19" xfId="0" applyFont="1" applyFill="1" applyBorder="1" applyAlignment="1">
      <alignment horizontal="center" vertical="center" wrapText="1"/>
    </xf>
    <xf numFmtId="0" fontId="63" fillId="0" borderId="19" xfId="0" applyFont="1" applyBorder="1" applyAlignment="1" applyProtection="1">
      <alignment horizontal="center" vertical="center" textRotation="90" wrapText="1"/>
      <protection hidden="1"/>
    </xf>
    <xf numFmtId="9" fontId="58" fillId="0" borderId="19" xfId="0" applyNumberFormat="1" applyFont="1" applyBorder="1" applyAlignment="1" applyProtection="1">
      <alignment horizontal="center" vertical="center"/>
      <protection hidden="1"/>
    </xf>
    <xf numFmtId="0" fontId="63" fillId="0" borderId="19" xfId="0" applyFont="1" applyBorder="1" applyAlignment="1" applyProtection="1">
      <alignment horizontal="center" vertical="center" textRotation="90"/>
      <protection hidden="1"/>
    </xf>
    <xf numFmtId="9" fontId="58" fillId="3" borderId="19" xfId="0" applyNumberFormat="1" applyFont="1" applyFill="1" applyBorder="1" applyAlignment="1" applyProtection="1">
      <alignment horizontal="center" vertical="center"/>
      <protection hidden="1"/>
    </xf>
    <xf numFmtId="0" fontId="57" fillId="3" borderId="19" xfId="0" applyFont="1" applyFill="1" applyBorder="1" applyAlignment="1" applyProtection="1">
      <alignment horizontal="center" vertical="center" wrapText="1"/>
      <protection locked="0"/>
    </xf>
    <xf numFmtId="0" fontId="57" fillId="36" borderId="37"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63" fillId="0" borderId="19" xfId="0" applyFont="1" applyBorder="1" applyAlignment="1" applyProtection="1">
      <alignment horizontal="center" vertical="center" wrapText="1"/>
      <protection hidden="1"/>
    </xf>
    <xf numFmtId="0" fontId="63" fillId="7" borderId="19" xfId="0" applyFont="1" applyFill="1" applyBorder="1" applyAlignment="1" applyProtection="1">
      <alignment horizontal="center" vertical="center" wrapText="1"/>
      <protection hidden="1"/>
    </xf>
    <xf numFmtId="0" fontId="63" fillId="13" borderId="19" xfId="0" applyFont="1" applyFill="1" applyBorder="1" applyAlignment="1" applyProtection="1">
      <alignment horizontal="center" vertical="center"/>
      <protection hidden="1"/>
    </xf>
    <xf numFmtId="9" fontId="58" fillId="0" borderId="19" xfId="0" applyNumberFormat="1" applyFont="1" applyBorder="1" applyAlignment="1">
      <alignment horizontal="center" vertical="center" wrapText="1"/>
    </xf>
    <xf numFmtId="9" fontId="58" fillId="0" borderId="19" xfId="0" applyNumberFormat="1" applyFont="1" applyBorder="1" applyAlignment="1">
      <alignment horizontal="left" vertical="center" wrapText="1"/>
    </xf>
    <xf numFmtId="0" fontId="57" fillId="0" borderId="19" xfId="0" applyFont="1" applyBorder="1"/>
    <xf numFmtId="0" fontId="63" fillId="0" borderId="19" xfId="0" applyFont="1" applyBorder="1" applyAlignment="1">
      <alignment horizontal="center" vertical="center" wrapText="1"/>
    </xf>
    <xf numFmtId="0" fontId="63" fillId="0" borderId="19" xfId="0" applyFont="1" applyBorder="1" applyAlignment="1">
      <alignment horizontal="center" vertical="center"/>
    </xf>
    <xf numFmtId="0" fontId="57" fillId="3" borderId="19" xfId="0" applyFont="1" applyFill="1" applyBorder="1" applyAlignment="1">
      <alignment horizontal="center"/>
    </xf>
    <xf numFmtId="0" fontId="57" fillId="36" borderId="37" xfId="0" applyFont="1" applyFill="1" applyBorder="1" applyAlignment="1">
      <alignment horizontal="center" vertical="center" wrapText="1"/>
    </xf>
    <xf numFmtId="0" fontId="57" fillId="36" borderId="40" xfId="0" applyFont="1" applyFill="1" applyBorder="1" applyAlignment="1">
      <alignment horizontal="center" vertical="center" wrapText="1"/>
    </xf>
    <xf numFmtId="0" fontId="57" fillId="36" borderId="20" xfId="0" applyFont="1" applyFill="1" applyBorder="1" applyAlignment="1">
      <alignment horizontal="center" vertical="center" wrapText="1"/>
    </xf>
    <xf numFmtId="0" fontId="57" fillId="3" borderId="19" xfId="0" applyFont="1" applyFill="1" applyBorder="1" applyAlignment="1">
      <alignment horizontal="justify" vertical="center" wrapText="1"/>
    </xf>
    <xf numFmtId="0" fontId="57" fillId="3" borderId="19" xfId="0" applyFont="1" applyFill="1" applyBorder="1" applyAlignment="1">
      <alignment horizontal="center" vertical="center"/>
    </xf>
    <xf numFmtId="0" fontId="58" fillId="3" borderId="19" xfId="0" applyFont="1" applyFill="1" applyBorder="1" applyAlignment="1">
      <alignment horizontal="center" vertical="center" textRotation="90"/>
    </xf>
    <xf numFmtId="9" fontId="58" fillId="3" borderId="19" xfId="0" applyNumberFormat="1" applyFont="1" applyFill="1" applyBorder="1" applyAlignment="1">
      <alignment horizontal="center" vertical="center"/>
    </xf>
    <xf numFmtId="0" fontId="58" fillId="3" borderId="19" xfId="0" applyFont="1" applyFill="1" applyBorder="1" applyAlignment="1">
      <alignment horizontal="left" vertical="center" wrapText="1"/>
    </xf>
    <xf numFmtId="0" fontId="57" fillId="3" borderId="19" xfId="0" applyFont="1" applyFill="1" applyBorder="1"/>
    <xf numFmtId="0" fontId="58" fillId="17" borderId="19" xfId="0" applyFont="1" applyFill="1" applyBorder="1" applyAlignment="1">
      <alignment horizontal="left" vertical="center" wrapText="1"/>
    </xf>
    <xf numFmtId="0" fontId="58" fillId="3" borderId="20" xfId="0" applyFont="1" applyFill="1" applyBorder="1" applyAlignment="1">
      <alignment horizontal="justify" vertical="center" wrapText="1"/>
    </xf>
    <xf numFmtId="0" fontId="58" fillId="3" borderId="40" xfId="0" applyFont="1" applyFill="1" applyBorder="1" applyAlignment="1">
      <alignment horizontal="justify" vertical="center" wrapText="1"/>
    </xf>
    <xf numFmtId="0" fontId="58" fillId="3" borderId="40" xfId="0" applyFont="1" applyFill="1" applyBorder="1" applyAlignment="1">
      <alignment horizontal="center" vertical="center"/>
    </xf>
    <xf numFmtId="0" fontId="63" fillId="0" borderId="20" xfId="0" applyFont="1" applyBorder="1" applyAlignment="1">
      <alignment horizontal="center" vertical="center" wrapText="1"/>
    </xf>
    <xf numFmtId="0" fontId="63" fillId="0" borderId="40" xfId="0" applyFont="1" applyBorder="1" applyAlignment="1">
      <alignment horizontal="center" vertical="center" wrapText="1"/>
    </xf>
    <xf numFmtId="9" fontId="58" fillId="0" borderId="20" xfId="0" applyNumberFormat="1" applyFont="1" applyBorder="1" applyAlignment="1">
      <alignment horizontal="left" vertical="center" wrapText="1"/>
    </xf>
    <xf numFmtId="9" fontId="58" fillId="0" borderId="40" xfId="0" applyNumberFormat="1" applyFont="1" applyBorder="1" applyAlignment="1">
      <alignment horizontal="left" vertical="center" wrapText="1"/>
    </xf>
    <xf numFmtId="9" fontId="58" fillId="0" borderId="19" xfId="0" applyNumberFormat="1" applyFont="1" applyBorder="1" applyAlignment="1">
      <alignment horizontal="center" vertical="center"/>
    </xf>
    <xf numFmtId="0" fontId="57" fillId="0" borderId="19" xfId="0" applyFont="1" applyBorder="1" applyAlignment="1">
      <alignment horizontal="center"/>
    </xf>
    <xf numFmtId="0" fontId="63" fillId="0" borderId="19" xfId="0" applyFont="1" applyBorder="1" applyAlignment="1">
      <alignment horizontal="left" vertical="center" textRotation="90"/>
    </xf>
    <xf numFmtId="0" fontId="58" fillId="3" borderId="19" xfId="0" applyFont="1" applyFill="1" applyBorder="1" applyAlignment="1">
      <alignment horizontal="center" vertical="center" textRotation="90" wrapText="1"/>
    </xf>
    <xf numFmtId="0" fontId="57" fillId="3" borderId="19" xfId="0" applyFont="1" applyFill="1" applyBorder="1" applyAlignment="1">
      <alignment horizontal="center" wrapText="1"/>
    </xf>
    <xf numFmtId="0" fontId="58" fillId="3" borderId="38" xfId="0" applyFont="1" applyFill="1" applyBorder="1" applyAlignment="1">
      <alignment horizontal="center" vertical="center" wrapText="1"/>
    </xf>
    <xf numFmtId="0" fontId="58" fillId="3" borderId="39" xfId="0" applyFont="1" applyFill="1" applyBorder="1" applyAlignment="1">
      <alignment horizontal="center" vertical="center" wrapText="1"/>
    </xf>
    <xf numFmtId="0" fontId="58" fillId="3" borderId="44" xfId="0" applyFont="1" applyFill="1" applyBorder="1" applyAlignment="1">
      <alignment horizontal="center" vertical="center" wrapText="1"/>
    </xf>
    <xf numFmtId="0" fontId="58" fillId="3" borderId="42" xfId="0" applyFont="1" applyFill="1" applyBorder="1" applyAlignment="1">
      <alignment horizontal="center" vertical="center" wrapText="1"/>
    </xf>
    <xf numFmtId="0" fontId="58" fillId="3" borderId="43" xfId="0" applyFont="1" applyFill="1" applyBorder="1" applyAlignment="1">
      <alignment horizontal="center" vertical="center" wrapText="1"/>
    </xf>
    <xf numFmtId="0" fontId="58" fillId="3" borderId="45" xfId="0" applyFont="1" applyFill="1" applyBorder="1" applyAlignment="1">
      <alignment horizontal="center" vertical="center" wrapText="1"/>
    </xf>
    <xf numFmtId="14" fontId="58" fillId="3" borderId="37" xfId="0" applyNumberFormat="1" applyFont="1" applyFill="1" applyBorder="1" applyAlignment="1">
      <alignment horizontal="center" vertical="center" wrapText="1"/>
    </xf>
    <xf numFmtId="14" fontId="58" fillId="3" borderId="20" xfId="0" applyNumberFormat="1" applyFont="1" applyFill="1" applyBorder="1" applyAlignment="1">
      <alignment horizontal="center" vertical="center" wrapText="1"/>
    </xf>
    <xf numFmtId="14" fontId="58" fillId="3" borderId="19" xfId="0" applyNumberFormat="1" applyFont="1" applyFill="1" applyBorder="1" applyAlignment="1">
      <alignment horizontal="center" vertical="center" wrapText="1"/>
    </xf>
    <xf numFmtId="164" fontId="58" fillId="3" borderId="19" xfId="0" applyNumberFormat="1" applyFont="1" applyFill="1" applyBorder="1" applyAlignment="1">
      <alignment horizontal="center" vertical="center"/>
    </xf>
    <xf numFmtId="0" fontId="63" fillId="0" borderId="19" xfId="0" applyFont="1" applyBorder="1" applyAlignment="1">
      <alignment horizontal="center" vertical="center" textRotation="90" wrapText="1"/>
    </xf>
    <xf numFmtId="0" fontId="58" fillId="3" borderId="20" xfId="0" applyFont="1" applyFill="1" applyBorder="1" applyAlignment="1">
      <alignment horizontal="center" vertical="center" wrapText="1"/>
    </xf>
    <xf numFmtId="0" fontId="58" fillId="3" borderId="19" xfId="0" applyFont="1" applyFill="1" applyBorder="1" applyAlignment="1">
      <alignment horizontal="justify" vertical="center" wrapText="1"/>
    </xf>
    <xf numFmtId="9" fontId="58" fillId="0" borderId="42" xfId="0" applyNumberFormat="1" applyFont="1" applyBorder="1" applyAlignment="1">
      <alignment horizontal="left" vertical="center" wrapText="1"/>
    </xf>
    <xf numFmtId="9" fontId="58" fillId="0" borderId="41" xfId="0" applyNumberFormat="1" applyFont="1" applyBorder="1" applyAlignment="1">
      <alignment horizontal="left" vertical="center" wrapText="1"/>
    </xf>
    <xf numFmtId="0" fontId="63" fillId="0" borderId="20" xfId="0" applyFont="1" applyBorder="1" applyAlignment="1">
      <alignment horizontal="left" vertical="center" wrapText="1"/>
    </xf>
    <xf numFmtId="0" fontId="63" fillId="0" borderId="40" xfId="0" applyFont="1" applyBorder="1" applyAlignment="1">
      <alignment horizontal="left" vertical="center" wrapText="1"/>
    </xf>
    <xf numFmtId="0" fontId="63" fillId="0" borderId="42" xfId="0" applyFont="1" applyBorder="1" applyAlignment="1">
      <alignment horizontal="center" vertical="center"/>
    </xf>
    <xf numFmtId="0" fontId="63" fillId="0" borderId="41" xfId="0" applyFont="1" applyBorder="1" applyAlignment="1">
      <alignment horizontal="center" vertical="center"/>
    </xf>
    <xf numFmtId="0" fontId="58" fillId="3" borderId="20" xfId="0" applyFont="1" applyFill="1" applyBorder="1" applyAlignment="1">
      <alignment horizontal="left" vertical="center" wrapText="1"/>
    </xf>
    <xf numFmtId="0" fontId="58" fillId="3" borderId="40" xfId="0" applyFont="1" applyFill="1" applyBorder="1" applyAlignment="1">
      <alignment horizontal="left" vertical="center" wrapText="1"/>
    </xf>
    <xf numFmtId="0" fontId="57" fillId="3" borderId="38" xfId="0" applyFont="1" applyFill="1" applyBorder="1" applyAlignment="1">
      <alignment horizontal="center" vertical="center" wrapText="1"/>
    </xf>
    <xf numFmtId="0" fontId="57" fillId="3" borderId="39" xfId="0" applyFont="1" applyFill="1" applyBorder="1" applyAlignment="1">
      <alignment horizontal="center" vertical="center" wrapText="1"/>
    </xf>
    <xf numFmtId="0" fontId="57" fillId="3" borderId="44" xfId="0" applyFont="1" applyFill="1" applyBorder="1" applyAlignment="1">
      <alignment horizontal="center" vertical="center" wrapText="1"/>
    </xf>
    <xf numFmtId="0" fontId="57" fillId="3" borderId="42" xfId="0" applyFont="1" applyFill="1" applyBorder="1" applyAlignment="1">
      <alignment horizontal="center" vertical="center" wrapText="1"/>
    </xf>
    <xf numFmtId="0" fontId="57" fillId="3" borderId="43" xfId="0" applyFont="1" applyFill="1" applyBorder="1" applyAlignment="1">
      <alignment horizontal="center" vertical="center" wrapText="1"/>
    </xf>
    <xf numFmtId="0" fontId="57" fillId="3" borderId="45" xfId="0" applyFont="1" applyFill="1" applyBorder="1" applyAlignment="1">
      <alignment horizontal="center" vertical="center" wrapText="1"/>
    </xf>
    <xf numFmtId="0" fontId="63" fillId="21" borderId="19" xfId="0" applyFont="1" applyFill="1" applyBorder="1" applyAlignment="1">
      <alignment horizontal="center" vertical="center" wrapText="1"/>
    </xf>
    <xf numFmtId="9" fontId="58" fillId="17" borderId="19" xfId="0" applyNumberFormat="1" applyFont="1" applyFill="1" applyBorder="1" applyAlignment="1">
      <alignment horizontal="center" vertical="center" wrapText="1"/>
    </xf>
    <xf numFmtId="0" fontId="57" fillId="3" borderId="41"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46" xfId="0" applyFont="1" applyFill="1" applyBorder="1" applyAlignment="1">
      <alignment horizontal="center" vertical="center" wrapText="1"/>
    </xf>
    <xf numFmtId="0" fontId="58" fillId="3" borderId="37" xfId="0" applyFont="1" applyFill="1" applyBorder="1" applyAlignment="1">
      <alignment horizontal="center" vertical="center" wrapText="1"/>
    </xf>
    <xf numFmtId="0" fontId="58" fillId="3" borderId="40" xfId="0" applyFont="1" applyFill="1" applyBorder="1" applyAlignment="1">
      <alignment horizontal="center" vertical="center" wrapText="1"/>
    </xf>
    <xf numFmtId="14" fontId="58" fillId="17" borderId="19" xfId="0" applyNumberFormat="1" applyFont="1" applyFill="1" applyBorder="1" applyAlignment="1">
      <alignment horizontal="center" vertical="center" wrapText="1"/>
    </xf>
    <xf numFmtId="0" fontId="57" fillId="37" borderId="37" xfId="0" applyFont="1" applyFill="1" applyBorder="1" applyAlignment="1">
      <alignment horizontal="justify" vertical="center" wrapText="1"/>
    </xf>
    <xf numFmtId="0" fontId="57" fillId="37" borderId="40" xfId="0" applyFont="1" applyFill="1" applyBorder="1" applyAlignment="1">
      <alignment horizontal="justify" vertical="center" wrapText="1"/>
    </xf>
    <xf numFmtId="0" fontId="57" fillId="37" borderId="20" xfId="0" applyFont="1" applyFill="1" applyBorder="1" applyAlignment="1">
      <alignment horizontal="justify" vertical="center" wrapText="1"/>
    </xf>
    <xf numFmtId="0" fontId="57" fillId="37" borderId="19" xfId="0" applyFont="1" applyFill="1" applyBorder="1" applyAlignment="1">
      <alignment horizontal="justify" vertical="center" wrapText="1"/>
    </xf>
    <xf numFmtId="0" fontId="57" fillId="37" borderId="19" xfId="0" applyFont="1" applyFill="1" applyBorder="1" applyAlignment="1">
      <alignment horizontal="center" vertical="center" wrapText="1"/>
    </xf>
    <xf numFmtId="0" fontId="58" fillId="17" borderId="19" xfId="0" applyFont="1" applyFill="1" applyBorder="1" applyAlignment="1">
      <alignment horizontal="justify" vertical="center" wrapText="1"/>
    </xf>
    <xf numFmtId="0" fontId="58" fillId="3" borderId="19" xfId="0" applyFont="1" applyFill="1" applyBorder="1" applyAlignment="1">
      <alignment horizontal="justify"/>
    </xf>
    <xf numFmtId="0" fontId="57" fillId="3" borderId="19" xfId="0" applyFont="1" applyFill="1" applyBorder="1" applyAlignment="1">
      <alignment horizontal="justify"/>
    </xf>
    <xf numFmtId="0" fontId="58" fillId="17" borderId="19" xfId="0" applyFont="1" applyFill="1" applyBorder="1" applyAlignment="1">
      <alignment horizontal="center" vertical="center"/>
    </xf>
    <xf numFmtId="0" fontId="57" fillId="5" borderId="19" xfId="0" applyFont="1" applyFill="1" applyBorder="1"/>
    <xf numFmtId="0" fontId="58" fillId="17" borderId="19" xfId="0" applyFont="1" applyFill="1" applyBorder="1" applyAlignment="1">
      <alignment horizontal="center" vertical="center" textRotation="90"/>
    </xf>
    <xf numFmtId="14" fontId="58" fillId="17" borderId="19" xfId="0" applyNumberFormat="1" applyFont="1" applyFill="1" applyBorder="1" applyAlignment="1">
      <alignment horizontal="center" vertical="center"/>
    </xf>
    <xf numFmtId="14" fontId="58" fillId="17" borderId="37" xfId="0" applyNumberFormat="1" applyFont="1" applyFill="1" applyBorder="1" applyAlignment="1">
      <alignment horizontal="center" vertical="center" wrapText="1"/>
    </xf>
    <xf numFmtId="14" fontId="58" fillId="17" borderId="40" xfId="0" applyNumberFormat="1" applyFont="1" applyFill="1" applyBorder="1" applyAlignment="1">
      <alignment horizontal="center" vertical="center" wrapText="1"/>
    </xf>
    <xf numFmtId="9" fontId="58" fillId="17" borderId="37" xfId="0" applyNumberFormat="1" applyFont="1" applyFill="1" applyBorder="1" applyAlignment="1">
      <alignment horizontal="center" vertical="center" wrapText="1"/>
    </xf>
    <xf numFmtId="9" fontId="58" fillId="17" borderId="40" xfId="0" applyNumberFormat="1" applyFont="1" applyFill="1" applyBorder="1" applyAlignment="1">
      <alignment horizontal="center" vertical="center" wrapText="1"/>
    </xf>
    <xf numFmtId="0" fontId="63" fillId="17" borderId="19" xfId="0" applyFont="1" applyFill="1" applyBorder="1" applyAlignment="1">
      <alignment horizontal="center" vertical="center" wrapText="1"/>
    </xf>
    <xf numFmtId="0" fontId="63" fillId="17" borderId="19" xfId="0" applyFont="1" applyFill="1" applyBorder="1" applyAlignment="1">
      <alignment horizontal="center" vertical="center"/>
    </xf>
    <xf numFmtId="0" fontId="58" fillId="17" borderId="19" xfId="0" applyFont="1" applyFill="1" applyBorder="1" applyAlignment="1">
      <alignment horizontal="center" vertical="center" wrapText="1"/>
    </xf>
    <xf numFmtId="0" fontId="57" fillId="17" borderId="19" xfId="0" applyFont="1" applyFill="1" applyBorder="1" applyAlignment="1">
      <alignment horizontal="justify" vertical="center" wrapText="1"/>
    </xf>
    <xf numFmtId="0" fontId="66" fillId="17" borderId="19" xfId="0" applyFont="1" applyFill="1" applyBorder="1" applyAlignment="1">
      <alignment horizontal="center" vertical="center" wrapText="1"/>
    </xf>
    <xf numFmtId="0" fontId="66" fillId="17" borderId="19" xfId="0" applyFont="1" applyFill="1" applyBorder="1" applyAlignment="1">
      <alignment horizontal="center" vertical="center"/>
    </xf>
    <xf numFmtId="0" fontId="57" fillId="36" borderId="19" xfId="0" applyFont="1" applyFill="1" applyBorder="1" applyAlignment="1">
      <alignment horizontal="justify" vertical="center"/>
    </xf>
    <xf numFmtId="0" fontId="57" fillId="36" borderId="19" xfId="0" applyFont="1" applyFill="1" applyBorder="1" applyAlignment="1">
      <alignment horizontal="center" vertical="center"/>
    </xf>
    <xf numFmtId="0" fontId="58" fillId="17" borderId="37" xfId="0" applyFont="1" applyFill="1" applyBorder="1" applyAlignment="1">
      <alignment horizontal="center" vertical="center"/>
    </xf>
    <xf numFmtId="0" fontId="58" fillId="17" borderId="20" xfId="0" applyFont="1" applyFill="1" applyBorder="1" applyAlignment="1">
      <alignment horizontal="center" vertical="center"/>
    </xf>
    <xf numFmtId="0" fontId="58" fillId="17" borderId="37" xfId="0" applyFont="1" applyFill="1" applyBorder="1" applyAlignment="1">
      <alignment horizontal="center" vertical="center" wrapText="1"/>
    </xf>
    <xf numFmtId="0" fontId="58" fillId="17" borderId="20" xfId="0" applyFont="1" applyFill="1" applyBorder="1" applyAlignment="1">
      <alignment horizontal="center" vertical="center" wrapText="1"/>
    </xf>
    <xf numFmtId="0" fontId="63" fillId="8" borderId="19" xfId="0" applyFont="1" applyFill="1" applyBorder="1" applyAlignment="1" applyProtection="1">
      <alignment horizontal="center" vertical="center" wrapText="1"/>
      <protection hidden="1"/>
    </xf>
    <xf numFmtId="9" fontId="58" fillId="0" borderId="19" xfId="0" applyNumberFormat="1" applyFont="1" applyBorder="1" applyAlignment="1" applyProtection="1">
      <alignment horizontal="left" vertical="center" wrapText="1"/>
      <protection hidden="1"/>
    </xf>
    <xf numFmtId="0" fontId="59" fillId="17" borderId="19" xfId="0" applyFont="1" applyFill="1" applyBorder="1" applyAlignment="1">
      <alignment horizontal="center" vertical="center" wrapText="1"/>
    </xf>
    <xf numFmtId="0" fontId="57" fillId="36" borderId="37" xfId="0" applyFont="1" applyFill="1" applyBorder="1" applyAlignment="1" applyProtection="1">
      <alignment horizontal="center" vertical="center" wrapText="1"/>
      <protection locked="0"/>
    </xf>
    <xf numFmtId="0" fontId="57" fillId="36" borderId="20" xfId="0" applyFont="1" applyFill="1" applyBorder="1" applyAlignment="1" applyProtection="1">
      <alignment horizontal="center" vertical="center" wrapText="1"/>
      <protection locked="0"/>
    </xf>
    <xf numFmtId="0" fontId="57" fillId="36" borderId="37" xfId="0" applyFont="1" applyFill="1" applyBorder="1" applyAlignment="1" applyProtection="1">
      <alignment horizontal="center" vertical="top" wrapText="1"/>
      <protection locked="0"/>
    </xf>
    <xf numFmtId="0" fontId="57" fillId="36" borderId="40" xfId="0" applyFont="1" applyFill="1" applyBorder="1" applyAlignment="1" applyProtection="1">
      <alignment horizontal="center" vertical="top" wrapText="1"/>
      <protection locked="0"/>
    </xf>
    <xf numFmtId="0" fontId="57" fillId="36" borderId="20" xfId="0" applyFont="1" applyFill="1" applyBorder="1" applyAlignment="1" applyProtection="1">
      <alignment horizontal="center" vertical="top" wrapText="1"/>
      <protection locked="0"/>
    </xf>
    <xf numFmtId="0" fontId="63" fillId="4" borderId="19" xfId="0" applyFont="1" applyFill="1" applyBorder="1" applyAlignment="1" applyProtection="1">
      <alignment horizontal="center" vertical="center" wrapText="1"/>
      <protection hidden="1"/>
    </xf>
    <xf numFmtId="0" fontId="57" fillId="3" borderId="37" xfId="0" applyFont="1" applyFill="1" applyBorder="1" applyAlignment="1">
      <alignment horizontal="center" vertical="center" wrapText="1"/>
    </xf>
    <xf numFmtId="0" fontId="57" fillId="3" borderId="20" xfId="0" applyFont="1" applyFill="1" applyBorder="1" applyAlignment="1">
      <alignment horizontal="center" vertical="center" wrapText="1"/>
    </xf>
    <xf numFmtId="9" fontId="58" fillId="0" borderId="19" xfId="0" applyNumberFormat="1" applyFont="1" applyBorder="1" applyAlignment="1" applyProtection="1">
      <alignment horizontal="left" vertical="center" wrapText="1"/>
      <protection locked="0"/>
    </xf>
    <xf numFmtId="9" fontId="63" fillId="8" borderId="19" xfId="0" applyNumberFormat="1" applyFont="1" applyFill="1" applyBorder="1" applyAlignment="1" applyProtection="1">
      <alignment horizontal="center" vertical="center" wrapText="1"/>
      <protection hidden="1"/>
    </xf>
    <xf numFmtId="0" fontId="63" fillId="49" borderId="19" xfId="0" applyFont="1" applyFill="1" applyBorder="1" applyAlignment="1" applyProtection="1">
      <alignment horizontal="center" vertical="center"/>
      <protection hidden="1"/>
    </xf>
    <xf numFmtId="0" fontId="57" fillId="3" borderId="37" xfId="8" applyFont="1" applyFill="1" applyBorder="1" applyAlignment="1">
      <alignment horizontal="center" vertical="center" wrapText="1"/>
    </xf>
    <xf numFmtId="0" fontId="57" fillId="3" borderId="20" xfId="8" applyFont="1" applyFill="1" applyBorder="1" applyAlignment="1">
      <alignment horizontal="center" vertical="center" wrapText="1"/>
    </xf>
    <xf numFmtId="0" fontId="58" fillId="3" borderId="19" xfId="0" applyFont="1" applyFill="1" applyBorder="1" applyAlignment="1" applyProtection="1">
      <alignment horizontal="left" vertical="center" wrapText="1"/>
      <protection locked="0"/>
    </xf>
    <xf numFmtId="0" fontId="57" fillId="3" borderId="19" xfId="8" applyFont="1" applyFill="1" applyBorder="1" applyAlignment="1">
      <alignment horizontal="center" vertical="center" wrapText="1"/>
    </xf>
    <xf numFmtId="14" fontId="57" fillId="3" borderId="19" xfId="0" applyNumberFormat="1" applyFont="1" applyFill="1" applyBorder="1" applyAlignment="1" applyProtection="1">
      <alignment horizontal="center" vertical="center" wrapText="1"/>
      <protection locked="0"/>
    </xf>
    <xf numFmtId="14" fontId="57" fillId="3" borderId="19" xfId="0" applyNumberFormat="1" applyFont="1" applyFill="1" applyBorder="1" applyAlignment="1" applyProtection="1">
      <alignment horizontal="center" vertical="center"/>
      <protection locked="0"/>
    </xf>
    <xf numFmtId="9" fontId="65" fillId="0" borderId="19" xfId="0" applyNumberFormat="1" applyFont="1" applyBorder="1" applyAlignment="1" applyProtection="1">
      <alignment horizontal="left" vertical="center" wrapText="1"/>
      <protection hidden="1"/>
    </xf>
    <xf numFmtId="0" fontId="61" fillId="4" borderId="19" xfId="0" applyFont="1" applyFill="1" applyBorder="1" applyAlignment="1" applyProtection="1">
      <alignment horizontal="center" vertical="center" wrapText="1"/>
      <protection hidden="1"/>
    </xf>
    <xf numFmtId="9" fontId="57" fillId="0" borderId="19" xfId="0" applyNumberFormat="1" applyFont="1" applyBorder="1" applyAlignment="1" applyProtection="1">
      <alignment horizontal="center" vertical="center" wrapText="1"/>
      <protection hidden="1"/>
    </xf>
    <xf numFmtId="0" fontId="61" fillId="13" borderId="19" xfId="0" applyFont="1" applyFill="1" applyBorder="1" applyAlignment="1" applyProtection="1">
      <alignment horizontal="center" vertical="center"/>
      <protection hidden="1"/>
    </xf>
    <xf numFmtId="0" fontId="58" fillId="0" borderId="19" xfId="0" applyFont="1" applyBorder="1" applyAlignment="1">
      <alignment horizontal="center" vertical="center" wrapText="1"/>
    </xf>
    <xf numFmtId="0" fontId="57" fillId="3" borderId="37" xfId="0" applyFont="1" applyFill="1" applyBorder="1" applyAlignment="1">
      <alignment horizontal="justify" vertical="center" wrapText="1"/>
    </xf>
    <xf numFmtId="0" fontId="57" fillId="3" borderId="40" xfId="0" applyFont="1" applyFill="1" applyBorder="1" applyAlignment="1">
      <alignment horizontal="justify" vertical="center" wrapText="1"/>
    </xf>
    <xf numFmtId="0" fontId="57" fillId="3" borderId="20" xfId="0" applyFont="1" applyFill="1" applyBorder="1" applyAlignment="1">
      <alignment horizontal="justify" vertical="center" wrapText="1"/>
    </xf>
    <xf numFmtId="0" fontId="63" fillId="0" borderId="37" xfId="0" applyFont="1" applyBorder="1" applyAlignment="1">
      <alignment horizontal="center" vertical="center" wrapText="1"/>
    </xf>
    <xf numFmtId="9" fontId="58" fillId="0" borderId="37" xfId="0" applyNumberFormat="1" applyFont="1" applyBorder="1" applyAlignment="1">
      <alignment horizontal="center" vertical="center" wrapText="1"/>
    </xf>
    <xf numFmtId="9" fontId="58" fillId="0" borderId="40" xfId="0" applyNumberFormat="1" applyFont="1" applyBorder="1" applyAlignment="1">
      <alignment horizontal="center" vertical="center" wrapText="1"/>
    </xf>
    <xf numFmtId="9" fontId="58" fillId="0" borderId="20" xfId="0" applyNumberFormat="1" applyFont="1" applyBorder="1" applyAlignment="1">
      <alignment horizontal="center" vertical="center" wrapText="1"/>
    </xf>
    <xf numFmtId="0" fontId="63" fillId="0" borderId="37" xfId="0" applyFont="1" applyBorder="1" applyAlignment="1">
      <alignment horizontal="center" vertical="center"/>
    </xf>
    <xf numFmtId="0" fontId="63" fillId="0" borderId="40" xfId="0" applyFont="1" applyBorder="1" applyAlignment="1">
      <alignment horizontal="center" vertical="center"/>
    </xf>
    <xf numFmtId="0" fontId="63" fillId="0" borderId="20" xfId="0" applyFont="1" applyBorder="1" applyAlignment="1">
      <alignment horizontal="center" vertical="center"/>
    </xf>
    <xf numFmtId="0" fontId="57" fillId="41" borderId="19" xfId="0" applyFont="1" applyFill="1" applyBorder="1" applyAlignment="1">
      <alignment horizontal="justify" vertical="center" wrapText="1"/>
    </xf>
    <xf numFmtId="0" fontId="57" fillId="3" borderId="40" xfId="0" applyFont="1" applyFill="1" applyBorder="1" applyAlignment="1">
      <alignment horizontal="center" vertical="center" wrapText="1"/>
    </xf>
    <xf numFmtId="0" fontId="57" fillId="3" borderId="19" xfId="0" applyFont="1" applyFill="1" applyBorder="1" applyAlignment="1">
      <alignment horizontal="left" vertical="center" wrapText="1"/>
    </xf>
    <xf numFmtId="0" fontId="63" fillId="0" borderId="37" xfId="0" applyFont="1" applyBorder="1" applyAlignment="1">
      <alignment horizontal="center" vertical="center" textRotation="90" wrapText="1"/>
    </xf>
    <xf numFmtId="0" fontId="63" fillId="0" borderId="20" xfId="0" applyFont="1" applyBorder="1" applyAlignment="1">
      <alignment horizontal="center" vertical="center" textRotation="90" wrapText="1"/>
    </xf>
    <xf numFmtId="0" fontId="57" fillId="0" borderId="19" xfId="0" applyFont="1" applyBorder="1" applyAlignment="1">
      <alignment horizontal="center" vertical="center"/>
    </xf>
    <xf numFmtId="0" fontId="63" fillId="0" borderId="37" xfId="0" applyFont="1" applyBorder="1" applyAlignment="1">
      <alignment horizontal="center" vertical="center" textRotation="90"/>
    </xf>
    <xf numFmtId="0" fontId="63" fillId="0" borderId="20" xfId="0" applyFont="1" applyBorder="1" applyAlignment="1">
      <alignment horizontal="center" vertical="center" textRotation="90"/>
    </xf>
    <xf numFmtId="0" fontId="58" fillId="3" borderId="37" xfId="0" applyFont="1" applyFill="1" applyBorder="1" applyAlignment="1">
      <alignment horizontal="center" vertical="center" textRotation="90"/>
    </xf>
    <xf numFmtId="0" fontId="58" fillId="3" borderId="40" xfId="0" applyFont="1" applyFill="1" applyBorder="1" applyAlignment="1">
      <alignment horizontal="center" vertical="center" textRotation="90"/>
    </xf>
    <xf numFmtId="0" fontId="58" fillId="3" borderId="20" xfId="0" applyFont="1" applyFill="1" applyBorder="1" applyAlignment="1">
      <alignment horizontal="center" vertical="center" textRotation="90"/>
    </xf>
    <xf numFmtId="9" fontId="57" fillId="0" borderId="19" xfId="0" applyNumberFormat="1" applyFont="1" applyBorder="1" applyAlignment="1">
      <alignment horizontal="center" vertical="center"/>
    </xf>
    <xf numFmtId="0" fontId="58" fillId="3" borderId="37" xfId="0" applyFont="1" applyFill="1" applyBorder="1" applyAlignment="1">
      <alignment horizontal="justify" vertical="center" wrapText="1"/>
    </xf>
    <xf numFmtId="14" fontId="58" fillId="3" borderId="40" xfId="0" applyNumberFormat="1" applyFont="1" applyFill="1" applyBorder="1" applyAlignment="1">
      <alignment horizontal="center" vertical="center" wrapText="1"/>
    </xf>
    <xf numFmtId="0" fontId="57" fillId="34" borderId="19" xfId="0" applyFont="1" applyFill="1" applyBorder="1" applyAlignment="1">
      <alignment horizontal="justify" vertical="center" wrapText="1"/>
    </xf>
    <xf numFmtId="49" fontId="58" fillId="3" borderId="37" xfId="0" applyNumberFormat="1" applyFont="1" applyFill="1" applyBorder="1" applyAlignment="1">
      <alignment horizontal="center" vertical="center" wrapText="1"/>
    </xf>
    <xf numFmtId="49" fontId="58" fillId="3" borderId="40" xfId="0" applyNumberFormat="1" applyFont="1" applyFill="1" applyBorder="1" applyAlignment="1">
      <alignment horizontal="center" vertical="center" wrapText="1"/>
    </xf>
    <xf numFmtId="49" fontId="58" fillId="3" borderId="20" xfId="0" applyNumberFormat="1" applyFont="1" applyFill="1" applyBorder="1" applyAlignment="1">
      <alignment horizontal="center" vertical="center" wrapText="1"/>
    </xf>
    <xf numFmtId="0" fontId="63" fillId="0" borderId="19" xfId="0" applyFont="1" applyBorder="1" applyAlignment="1">
      <alignment horizontal="center" vertical="center" textRotation="90"/>
    </xf>
    <xf numFmtId="0" fontId="63" fillId="0" borderId="19" xfId="0" applyFont="1" applyBorder="1" applyAlignment="1">
      <alignment horizontal="left" vertical="center" wrapText="1"/>
    </xf>
    <xf numFmtId="0" fontId="58" fillId="3" borderId="34" xfId="0" applyFont="1" applyFill="1" applyBorder="1" applyAlignment="1">
      <alignment horizontal="center" vertical="center" wrapText="1"/>
    </xf>
    <xf numFmtId="0" fontId="58" fillId="3" borderId="35" xfId="0" applyFont="1" applyFill="1" applyBorder="1" applyAlignment="1">
      <alignment horizontal="center" vertical="center" wrapText="1"/>
    </xf>
    <xf numFmtId="0" fontId="58" fillId="3" borderId="36" xfId="0" applyFont="1" applyFill="1" applyBorder="1" applyAlignment="1">
      <alignment horizontal="center" vertical="center" wrapText="1"/>
    </xf>
    <xf numFmtId="0" fontId="57" fillId="3" borderId="19" xfId="0" applyFont="1" applyFill="1" applyBorder="1" applyAlignment="1" applyProtection="1">
      <alignment horizontal="justify" vertical="center"/>
      <protection locked="0"/>
    </xf>
    <xf numFmtId="0" fontId="61" fillId="0" borderId="19" xfId="0" applyFont="1" applyBorder="1" applyAlignment="1" applyProtection="1">
      <alignment horizontal="justify" vertical="center" wrapText="1"/>
      <protection hidden="1"/>
    </xf>
    <xf numFmtId="9" fontId="57" fillId="0" borderId="19" xfId="0" applyNumberFormat="1" applyFont="1" applyBorder="1" applyAlignment="1" applyProtection="1">
      <alignment horizontal="justify" vertical="center" wrapText="1"/>
      <protection hidden="1"/>
    </xf>
    <xf numFmtId="9" fontId="57" fillId="0" borderId="19" xfId="0" applyNumberFormat="1" applyFont="1" applyBorder="1" applyAlignment="1" applyProtection="1">
      <alignment horizontal="justify" vertical="center" wrapText="1"/>
      <protection locked="0"/>
    </xf>
    <xf numFmtId="0" fontId="61" fillId="3" borderId="19" xfId="0" applyFont="1" applyFill="1" applyBorder="1" applyAlignment="1" applyProtection="1">
      <alignment horizontal="center" vertical="center" wrapText="1"/>
      <protection hidden="1"/>
    </xf>
    <xf numFmtId="9" fontId="57" fillId="3" borderId="19" xfId="0" applyNumberFormat="1" applyFont="1" applyFill="1" applyBorder="1" applyAlignment="1" applyProtection="1">
      <alignment horizontal="justify" vertical="center" wrapText="1"/>
      <protection hidden="1"/>
    </xf>
    <xf numFmtId="0" fontId="57" fillId="3" borderId="40"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protection locked="0"/>
    </xf>
    <xf numFmtId="14" fontId="57" fillId="3" borderId="19" xfId="0" applyNumberFormat="1" applyFont="1" applyFill="1" applyBorder="1" applyAlignment="1" applyProtection="1">
      <alignment horizontal="justify" vertical="center" wrapText="1"/>
      <protection locked="0"/>
    </xf>
    <xf numFmtId="0" fontId="70" fillId="36" borderId="37" xfId="0" applyFont="1" applyFill="1" applyBorder="1" applyAlignment="1">
      <alignment horizontal="center" vertical="center" wrapText="1"/>
    </xf>
    <xf numFmtId="0" fontId="70" fillId="36" borderId="40" xfId="0" applyFont="1" applyFill="1" applyBorder="1" applyAlignment="1">
      <alignment horizontal="center" vertical="center" wrapText="1"/>
    </xf>
    <xf numFmtId="0" fontId="70" fillId="36" borderId="20" xfId="0" applyFont="1" applyFill="1" applyBorder="1" applyAlignment="1">
      <alignment horizontal="center" vertical="center" wrapText="1"/>
    </xf>
    <xf numFmtId="0" fontId="57" fillId="36" borderId="38" xfId="0" applyFont="1" applyFill="1" applyBorder="1" applyAlignment="1" applyProtection="1">
      <alignment horizontal="center" vertical="center" wrapText="1"/>
      <protection locked="0"/>
    </xf>
    <xf numFmtId="0" fontId="57" fillId="36" borderId="44" xfId="0" applyFont="1" applyFill="1" applyBorder="1" applyAlignment="1" applyProtection="1">
      <alignment horizontal="center" vertical="center" wrapText="1"/>
      <protection locked="0"/>
    </xf>
    <xf numFmtId="0" fontId="57" fillId="36" borderId="41" xfId="0" applyFont="1" applyFill="1" applyBorder="1" applyAlignment="1" applyProtection="1">
      <alignment horizontal="center" vertical="center" wrapText="1"/>
      <protection locked="0"/>
    </xf>
    <xf numFmtId="0" fontId="57" fillId="36" borderId="46" xfId="0" applyFont="1" applyFill="1" applyBorder="1" applyAlignment="1" applyProtection="1">
      <alignment horizontal="center" vertical="center" wrapText="1"/>
      <protection locked="0"/>
    </xf>
    <xf numFmtId="0" fontId="57" fillId="36" borderId="42" xfId="0" applyFont="1" applyFill="1" applyBorder="1" applyAlignment="1" applyProtection="1">
      <alignment horizontal="center" vertical="center" wrapText="1"/>
      <protection locked="0"/>
    </xf>
    <xf numFmtId="0" fontId="57" fillId="36" borderId="45" xfId="0" applyFont="1" applyFill="1" applyBorder="1" applyAlignment="1" applyProtection="1">
      <alignment horizontal="center" vertical="center" wrapText="1"/>
      <protection locked="0"/>
    </xf>
    <xf numFmtId="0" fontId="61" fillId="3" borderId="19" xfId="0" applyFont="1" applyFill="1" applyBorder="1" applyAlignment="1" applyProtection="1">
      <alignment horizontal="center" vertical="center"/>
      <protection hidden="1"/>
    </xf>
    <xf numFmtId="0" fontId="57" fillId="3" borderId="19" xfId="0" applyFont="1" applyFill="1" applyBorder="1" applyAlignment="1" applyProtection="1">
      <alignment horizontal="center" vertical="center" textRotation="90"/>
      <protection locked="0"/>
    </xf>
    <xf numFmtId="0" fontId="57" fillId="3" borderId="40" xfId="0" applyFont="1" applyFill="1" applyBorder="1" applyAlignment="1" applyProtection="1">
      <alignment horizontal="center" vertical="center" wrapText="1"/>
      <protection locked="0"/>
    </xf>
    <xf numFmtId="0" fontId="57" fillId="17" borderId="37" xfId="0" applyFont="1" applyFill="1" applyBorder="1" applyAlignment="1">
      <alignment horizontal="justify" vertical="center" wrapText="1"/>
    </xf>
    <xf numFmtId="0" fontId="57" fillId="17" borderId="40" xfId="0" applyFont="1" applyFill="1" applyBorder="1" applyAlignment="1">
      <alignment horizontal="justify" vertical="center" wrapText="1"/>
    </xf>
    <xf numFmtId="0" fontId="57" fillId="17" borderId="20" xfId="0" applyFont="1" applyFill="1" applyBorder="1" applyAlignment="1">
      <alignment horizontal="justify" vertical="center" wrapText="1"/>
    </xf>
    <xf numFmtId="9" fontId="58" fillId="17" borderId="19" xfId="0" applyNumberFormat="1" applyFont="1" applyFill="1" applyBorder="1" applyAlignment="1">
      <alignment horizontal="center" vertical="center"/>
    </xf>
    <xf numFmtId="0" fontId="57" fillId="17" borderId="19" xfId="0" applyFont="1" applyFill="1" applyBorder="1" applyAlignment="1">
      <alignment horizontal="center" vertical="center" wrapText="1"/>
    </xf>
    <xf numFmtId="0" fontId="57" fillId="37" borderId="37" xfId="0" applyFont="1" applyFill="1" applyBorder="1" applyAlignment="1">
      <alignment horizontal="center" vertical="center" wrapText="1"/>
    </xf>
    <xf numFmtId="0" fontId="57" fillId="37" borderId="40" xfId="0" applyFont="1" applyFill="1" applyBorder="1" applyAlignment="1">
      <alignment horizontal="center" vertical="center" wrapText="1"/>
    </xf>
    <xf numFmtId="0" fontId="57" fillId="37" borderId="20" xfId="0" applyFont="1" applyFill="1" applyBorder="1" applyAlignment="1">
      <alignment horizontal="center" vertical="center" wrapText="1"/>
    </xf>
    <xf numFmtId="0" fontId="57" fillId="3" borderId="37" xfId="0" applyFont="1" applyFill="1" applyBorder="1" applyAlignment="1">
      <alignment horizontal="center" vertical="center"/>
    </xf>
    <xf numFmtId="0" fontId="57" fillId="3" borderId="20" xfId="0" applyFont="1" applyFill="1" applyBorder="1" applyAlignment="1">
      <alignment horizontal="center" vertical="center"/>
    </xf>
    <xf numFmtId="0" fontId="57" fillId="3" borderId="37" xfId="0" applyFont="1" applyFill="1" applyBorder="1" applyAlignment="1">
      <alignment horizontal="left" vertical="top" wrapText="1"/>
    </xf>
    <xf numFmtId="0" fontId="57" fillId="3" borderId="20" xfId="0" applyFont="1" applyFill="1" applyBorder="1" applyAlignment="1">
      <alignment horizontal="left" vertical="top" wrapText="1"/>
    </xf>
    <xf numFmtId="0" fontId="58" fillId="17" borderId="38" xfId="0" applyFont="1" applyFill="1" applyBorder="1" applyAlignment="1">
      <alignment horizontal="center" vertical="center" wrapText="1"/>
    </xf>
    <xf numFmtId="0" fontId="58" fillId="17" borderId="39" xfId="0" applyFont="1" applyFill="1" applyBorder="1" applyAlignment="1">
      <alignment horizontal="center" vertical="center" wrapText="1"/>
    </xf>
    <xf numFmtId="0" fontId="58" fillId="17" borderId="44" xfId="0" applyFont="1" applyFill="1" applyBorder="1" applyAlignment="1">
      <alignment horizontal="center" vertical="center" wrapText="1"/>
    </xf>
    <xf numFmtId="0" fontId="58" fillId="17" borderId="41" xfId="0" applyFont="1" applyFill="1" applyBorder="1" applyAlignment="1">
      <alignment horizontal="center" vertical="center" wrapText="1"/>
    </xf>
    <xf numFmtId="0" fontId="58" fillId="17" borderId="0" xfId="0" applyFont="1" applyFill="1" applyAlignment="1">
      <alignment horizontal="center" vertical="center" wrapText="1"/>
    </xf>
    <xf numFmtId="0" fontId="58" fillId="17" borderId="46" xfId="0" applyFont="1" applyFill="1" applyBorder="1" applyAlignment="1">
      <alignment horizontal="center" vertical="center" wrapText="1"/>
    </xf>
    <xf numFmtId="0" fontId="58" fillId="17" borderId="42" xfId="0" applyFont="1" applyFill="1" applyBorder="1" applyAlignment="1">
      <alignment horizontal="center" vertical="center" wrapText="1"/>
    </xf>
    <xf numFmtId="0" fontId="58" fillId="17" borderId="43" xfId="0" applyFont="1" applyFill="1" applyBorder="1" applyAlignment="1">
      <alignment horizontal="center" vertical="center" wrapText="1"/>
    </xf>
    <xf numFmtId="0" fontId="58" fillId="17" borderId="45" xfId="0" applyFont="1" applyFill="1" applyBorder="1" applyAlignment="1">
      <alignment horizontal="center" vertical="center" wrapText="1"/>
    </xf>
    <xf numFmtId="0" fontId="58" fillId="17" borderId="40" xfId="0" applyFont="1" applyFill="1" applyBorder="1" applyAlignment="1">
      <alignment horizontal="center" vertical="center" wrapText="1"/>
    </xf>
    <xf numFmtId="164" fontId="58" fillId="17" borderId="37" xfId="0" applyNumberFormat="1" applyFont="1" applyFill="1" applyBorder="1" applyAlignment="1">
      <alignment horizontal="center" vertical="center"/>
    </xf>
    <xf numFmtId="164" fontId="58" fillId="17" borderId="20" xfId="0" applyNumberFormat="1" applyFont="1" applyFill="1" applyBorder="1" applyAlignment="1">
      <alignment horizontal="center" vertical="center"/>
    </xf>
    <xf numFmtId="0" fontId="63" fillId="17" borderId="19" xfId="0" applyFont="1" applyFill="1" applyBorder="1" applyAlignment="1">
      <alignment horizontal="center" vertical="center" textRotation="90" wrapText="1"/>
    </xf>
    <xf numFmtId="9" fontId="57" fillId="17" borderId="19" xfId="0" applyNumberFormat="1" applyFont="1" applyFill="1" applyBorder="1" applyAlignment="1">
      <alignment horizontal="center" vertical="center"/>
    </xf>
    <xf numFmtId="0" fontId="63" fillId="17" borderId="19" xfId="0" applyFont="1" applyFill="1" applyBorder="1" applyAlignment="1">
      <alignment horizontal="center" vertical="center" textRotation="90"/>
    </xf>
    <xf numFmtId="0" fontId="63" fillId="17" borderId="37" xfId="0" applyFont="1" applyFill="1" applyBorder="1" applyAlignment="1">
      <alignment horizontal="center" vertical="center" textRotation="90"/>
    </xf>
    <xf numFmtId="0" fontId="63" fillId="17" borderId="20" xfId="0" applyFont="1" applyFill="1" applyBorder="1" applyAlignment="1">
      <alignment horizontal="center" vertical="center" textRotation="90"/>
    </xf>
    <xf numFmtId="0" fontId="58" fillId="17" borderId="37" xfId="0" applyFont="1" applyFill="1" applyBorder="1" applyAlignment="1">
      <alignment horizontal="center" vertical="center" textRotation="90"/>
    </xf>
    <xf numFmtId="0" fontId="58" fillId="17" borderId="20" xfId="0" applyFont="1" applyFill="1" applyBorder="1" applyAlignment="1">
      <alignment horizontal="center" vertical="center" textRotation="90"/>
    </xf>
    <xf numFmtId="0" fontId="63" fillId="17" borderId="37" xfId="0" applyFont="1" applyFill="1" applyBorder="1" applyAlignment="1">
      <alignment horizontal="center" vertical="center" textRotation="90" wrapText="1"/>
    </xf>
    <xf numFmtId="0" fontId="63" fillId="17" borderId="20" xfId="0" applyFont="1" applyFill="1" applyBorder="1" applyAlignment="1">
      <alignment horizontal="center" vertical="center" textRotation="90" wrapText="1"/>
    </xf>
    <xf numFmtId="9" fontId="57" fillId="0" borderId="37" xfId="0" applyNumberFormat="1" applyFont="1" applyBorder="1" applyAlignment="1">
      <alignment horizontal="center" vertical="center"/>
    </xf>
    <xf numFmtId="9" fontId="57" fillId="0" borderId="20" xfId="0" applyNumberFormat="1" applyFont="1" applyBorder="1" applyAlignment="1">
      <alignment horizontal="center" vertical="center"/>
    </xf>
    <xf numFmtId="9" fontId="57" fillId="3" borderId="37" xfId="0" applyNumberFormat="1" applyFont="1" applyFill="1" applyBorder="1" applyAlignment="1">
      <alignment horizontal="center" vertical="center"/>
    </xf>
    <xf numFmtId="9" fontId="57" fillId="3" borderId="20" xfId="0" applyNumberFormat="1" applyFont="1" applyFill="1" applyBorder="1" applyAlignment="1">
      <alignment horizontal="center" vertical="center"/>
    </xf>
    <xf numFmtId="0" fontId="58" fillId="17" borderId="37" xfId="0" applyFont="1" applyFill="1" applyBorder="1" applyAlignment="1">
      <alignment horizontal="center" vertical="center" textRotation="90" wrapText="1"/>
    </xf>
    <xf numFmtId="0" fontId="58" fillId="17" borderId="20" xfId="0" applyFont="1" applyFill="1" applyBorder="1" applyAlignment="1">
      <alignment horizontal="center" vertical="center" textRotation="90" wrapText="1"/>
    </xf>
    <xf numFmtId="9" fontId="63" fillId="0" borderId="37" xfId="0" applyNumberFormat="1" applyFont="1" applyBorder="1" applyAlignment="1">
      <alignment horizontal="center" vertical="center" wrapText="1"/>
    </xf>
    <xf numFmtId="9" fontId="63" fillId="0" borderId="40" xfId="0" applyNumberFormat="1" applyFont="1" applyBorder="1" applyAlignment="1">
      <alignment horizontal="center" vertical="center" wrapText="1"/>
    </xf>
    <xf numFmtId="9" fontId="63" fillId="0" borderId="20" xfId="0" applyNumberFormat="1" applyFont="1" applyBorder="1" applyAlignment="1">
      <alignment horizontal="center" vertical="center" wrapText="1"/>
    </xf>
    <xf numFmtId="0" fontId="57" fillId="36" borderId="37" xfId="0" applyFont="1" applyFill="1" applyBorder="1" applyAlignment="1">
      <alignment horizontal="center" vertical="center"/>
    </xf>
    <xf numFmtId="0" fontId="57" fillId="36" borderId="20" xfId="0" applyFont="1" applyFill="1" applyBorder="1" applyAlignment="1">
      <alignment horizontal="center" vertical="center"/>
    </xf>
    <xf numFmtId="0" fontId="61" fillId="0" borderId="19" xfId="0" applyFont="1" applyBorder="1" applyAlignment="1" applyProtection="1">
      <alignment horizontal="center" vertical="center" wrapText="1"/>
      <protection hidden="1"/>
    </xf>
    <xf numFmtId="0" fontId="61" fillId="0" borderId="19" xfId="0" applyFont="1" applyBorder="1" applyAlignment="1" applyProtection="1">
      <alignment horizontal="center" vertical="center"/>
      <protection hidden="1"/>
    </xf>
    <xf numFmtId="0" fontId="57" fillId="3" borderId="19" xfId="0" applyFont="1" applyFill="1" applyBorder="1" applyAlignment="1">
      <alignment horizontal="justify" vertical="center"/>
    </xf>
    <xf numFmtId="0" fontId="57" fillId="34" borderId="19" xfId="0" applyFont="1" applyFill="1" applyBorder="1" applyAlignment="1">
      <alignment horizontal="justify" vertical="center"/>
    </xf>
    <xf numFmtId="0" fontId="61" fillId="0" borderId="19" xfId="0" applyFont="1" applyBorder="1" applyAlignment="1" applyProtection="1">
      <alignment horizontal="justify" vertical="center" textRotation="90"/>
      <protection hidden="1"/>
    </xf>
    <xf numFmtId="0" fontId="58" fillId="3" borderId="40" xfId="0" applyFont="1" applyFill="1" applyBorder="1" applyAlignment="1" applyProtection="1">
      <alignment horizontal="center" vertical="center" wrapText="1"/>
      <protection locked="0"/>
    </xf>
    <xf numFmtId="0" fontId="61" fillId="13" borderId="19" xfId="0" applyFont="1" applyFill="1" applyBorder="1" applyAlignment="1" applyProtection="1">
      <alignment horizontal="justify" vertical="center" textRotation="90"/>
      <protection hidden="1"/>
    </xf>
    <xf numFmtId="164" fontId="57" fillId="3" borderId="19" xfId="1" applyNumberFormat="1" applyFont="1" applyFill="1" applyBorder="1" applyAlignment="1">
      <alignment horizontal="center" vertical="center"/>
    </xf>
    <xf numFmtId="0" fontId="61" fillId="13" borderId="19" xfId="0" applyFont="1" applyFill="1" applyBorder="1" applyAlignment="1" applyProtection="1">
      <alignment horizontal="center" vertical="center" textRotation="90" wrapText="1"/>
      <protection hidden="1"/>
    </xf>
    <xf numFmtId="9" fontId="57" fillId="0" borderId="19" xfId="0" applyNumberFormat="1" applyFont="1" applyBorder="1" applyAlignment="1" applyProtection="1">
      <alignment horizontal="center" vertical="center"/>
      <protection hidden="1"/>
    </xf>
    <xf numFmtId="9" fontId="57" fillId="3" borderId="19" xfId="0" applyNumberFormat="1" applyFont="1" applyFill="1" applyBorder="1" applyAlignment="1" applyProtection="1">
      <alignment horizontal="center" vertical="center"/>
      <protection hidden="1"/>
    </xf>
    <xf numFmtId="0" fontId="57" fillId="3" borderId="19" xfId="0" applyFont="1" applyFill="1" applyBorder="1" applyAlignment="1" applyProtection="1">
      <alignment horizontal="center" vertical="center"/>
      <protection hidden="1"/>
    </xf>
    <xf numFmtId="0" fontId="57" fillId="3" borderId="37" xfId="0" applyFont="1" applyFill="1" applyBorder="1" applyAlignment="1">
      <alignment horizontal="left" vertical="center" wrapText="1"/>
    </xf>
    <xf numFmtId="0" fontId="57" fillId="3" borderId="20" xfId="0" applyFont="1" applyFill="1" applyBorder="1" applyAlignment="1">
      <alignment horizontal="left" vertical="center" wrapText="1"/>
    </xf>
    <xf numFmtId="0" fontId="61" fillId="0" borderId="19" xfId="0" applyFont="1" applyBorder="1" applyAlignment="1" applyProtection="1">
      <alignment horizontal="center" vertical="center" textRotation="90" wrapText="1"/>
      <protection hidden="1"/>
    </xf>
    <xf numFmtId="0" fontId="70" fillId="3" borderId="37" xfId="0" applyFont="1" applyFill="1" applyBorder="1" applyAlignment="1" applyProtection="1">
      <alignment horizontal="center" vertical="center" wrapText="1"/>
      <protection locked="0"/>
    </xf>
    <xf numFmtId="0" fontId="70" fillId="3" borderId="20" xfId="0" applyFont="1" applyFill="1" applyBorder="1" applyAlignment="1" applyProtection="1">
      <alignment horizontal="center" vertical="center" wrapText="1"/>
      <protection locked="0"/>
    </xf>
    <xf numFmtId="0" fontId="70" fillId="3" borderId="19" xfId="0" applyFont="1" applyFill="1" applyBorder="1" applyAlignment="1">
      <alignment horizontal="center" vertical="center" wrapText="1"/>
    </xf>
    <xf numFmtId="0" fontId="63" fillId="13" borderId="37" xfId="0" applyFont="1" applyFill="1" applyBorder="1" applyAlignment="1">
      <alignment horizontal="center" vertical="center"/>
    </xf>
    <xf numFmtId="0" fontId="63" fillId="13" borderId="20" xfId="0" applyFont="1" applyFill="1" applyBorder="1" applyAlignment="1">
      <alignment horizontal="center" vertical="center"/>
    </xf>
    <xf numFmtId="9" fontId="58" fillId="0" borderId="37" xfId="0" applyNumberFormat="1" applyFont="1" applyBorder="1" applyAlignment="1">
      <alignment horizontal="center" vertical="center"/>
    </xf>
    <xf numFmtId="9" fontId="58" fillId="0" borderId="20" xfId="0" applyNumberFormat="1" applyFont="1" applyBorder="1" applyAlignment="1">
      <alignment horizontal="center" vertical="center"/>
    </xf>
    <xf numFmtId="9" fontId="57" fillId="0" borderId="37" xfId="0" applyNumberFormat="1" applyFont="1" applyBorder="1" applyAlignment="1" applyProtection="1">
      <alignment horizontal="center" vertical="center" wrapText="1"/>
      <protection locked="0"/>
    </xf>
    <xf numFmtId="9" fontId="57" fillId="0" borderId="20" xfId="0" applyNumberFormat="1" applyFont="1" applyBorder="1" applyAlignment="1" applyProtection="1">
      <alignment horizontal="center" vertical="center" wrapText="1"/>
      <protection locked="0"/>
    </xf>
    <xf numFmtId="0" fontId="57" fillId="34" borderId="37" xfId="0" applyFont="1" applyFill="1" applyBorder="1" applyAlignment="1">
      <alignment horizontal="justify" vertical="center" wrapText="1"/>
    </xf>
    <xf numFmtId="0" fontId="57" fillId="34" borderId="20" xfId="0" applyFont="1" applyFill="1" applyBorder="1" applyAlignment="1">
      <alignment horizontal="justify" vertical="center" wrapText="1"/>
    </xf>
    <xf numFmtId="0" fontId="57" fillId="0" borderId="19"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20"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0" xfId="0" applyFont="1" applyBorder="1" applyAlignment="1">
      <alignment horizontal="center" vertical="center" wrapText="1"/>
    </xf>
    <xf numFmtId="0" fontId="63" fillId="13" borderId="37" xfId="5" applyFont="1" applyFill="1" applyBorder="1" applyAlignment="1">
      <alignment horizontal="center" vertical="center"/>
    </xf>
    <xf numFmtId="0" fontId="63" fillId="13" borderId="20" xfId="5" applyFont="1" applyFill="1" applyBorder="1" applyAlignment="1">
      <alignment horizontal="center" vertical="center"/>
    </xf>
    <xf numFmtId="0" fontId="58" fillId="0" borderId="37" xfId="0" applyFont="1" applyBorder="1" applyAlignment="1">
      <alignment horizontal="center" vertical="center"/>
    </xf>
    <xf numFmtId="0" fontId="58" fillId="0" borderId="20" xfId="0" applyFont="1" applyBorder="1" applyAlignment="1">
      <alignment horizontal="center" vertical="center"/>
    </xf>
    <xf numFmtId="0" fontId="60" fillId="0" borderId="0" xfId="0" applyFont="1" applyAlignment="1">
      <alignment horizontal="left" vertical="center" wrapText="1"/>
    </xf>
    <xf numFmtId="0" fontId="72" fillId="48" borderId="37" xfId="0" applyFont="1" applyFill="1" applyBorder="1" applyAlignment="1">
      <alignment horizontal="center" vertical="center" wrapText="1"/>
    </xf>
    <xf numFmtId="0" fontId="72" fillId="48" borderId="40" xfId="0" applyFont="1" applyFill="1" applyBorder="1" applyAlignment="1">
      <alignment horizontal="center" vertical="center" wrapText="1"/>
    </xf>
    <xf numFmtId="0" fontId="72" fillId="48" borderId="38" xfId="0" applyFont="1" applyFill="1" applyBorder="1" applyAlignment="1">
      <alignment horizontal="center" vertical="center"/>
    </xf>
    <xf numFmtId="0" fontId="72" fillId="48" borderId="39" xfId="0" applyFont="1" applyFill="1" applyBorder="1" applyAlignment="1">
      <alignment horizontal="center" vertical="center"/>
    </xf>
    <xf numFmtId="0" fontId="72" fillId="48" borderId="44" xfId="0" applyFont="1" applyFill="1" applyBorder="1" applyAlignment="1">
      <alignment horizontal="center" vertical="center"/>
    </xf>
    <xf numFmtId="0" fontId="72" fillId="48" borderId="42" xfId="0" applyFont="1" applyFill="1" applyBorder="1" applyAlignment="1">
      <alignment horizontal="center" vertical="center"/>
    </xf>
    <xf numFmtId="0" fontId="72" fillId="48" borderId="43" xfId="0" applyFont="1" applyFill="1" applyBorder="1" applyAlignment="1">
      <alignment horizontal="center" vertical="center"/>
    </xf>
    <xf numFmtId="0" fontId="72" fillId="48" borderId="45" xfId="0" applyFont="1" applyFill="1" applyBorder="1" applyAlignment="1">
      <alignment horizontal="center" vertical="center"/>
    </xf>
    <xf numFmtId="0" fontId="61" fillId="0" borderId="37" xfId="0" applyFont="1" applyBorder="1" applyAlignment="1" applyProtection="1">
      <alignment horizontal="center" vertical="center" textRotation="90"/>
      <protection hidden="1"/>
    </xf>
    <xf numFmtId="0" fontId="61" fillId="0" borderId="20" xfId="0" applyFont="1" applyBorder="1" applyAlignment="1" applyProtection="1">
      <alignment horizontal="center" vertical="center" textRotation="90"/>
      <protection hidden="1"/>
    </xf>
    <xf numFmtId="164" fontId="57" fillId="0" borderId="37" xfId="1" applyNumberFormat="1" applyFont="1" applyBorder="1" applyAlignment="1">
      <alignment horizontal="center" vertical="center"/>
    </xf>
    <xf numFmtId="164" fontId="57" fillId="0" borderId="20" xfId="1" applyNumberFormat="1" applyFont="1" applyBorder="1" applyAlignment="1">
      <alignment horizontal="center" vertical="center"/>
    </xf>
    <xf numFmtId="0" fontId="61" fillId="0" borderId="37" xfId="0" applyFont="1" applyBorder="1" applyAlignment="1" applyProtection="1">
      <alignment horizontal="center" vertical="center" textRotation="90" wrapText="1"/>
      <protection hidden="1"/>
    </xf>
    <xf numFmtId="0" fontId="61" fillId="0" borderId="20" xfId="0" applyFont="1" applyBorder="1" applyAlignment="1" applyProtection="1">
      <alignment horizontal="center" vertical="center" textRotation="90" wrapText="1"/>
      <protection hidden="1"/>
    </xf>
    <xf numFmtId="9" fontId="57" fillId="0" borderId="37" xfId="0" applyNumberFormat="1" applyFont="1" applyBorder="1" applyAlignment="1" applyProtection="1">
      <alignment horizontal="center" vertical="center"/>
      <protection hidden="1"/>
    </xf>
    <xf numFmtId="9" fontId="57" fillId="0" borderId="20" xfId="0" applyNumberFormat="1" applyFont="1" applyBorder="1" applyAlignment="1" applyProtection="1">
      <alignment horizontal="center" vertical="center"/>
      <protection hidden="1"/>
    </xf>
    <xf numFmtId="0" fontId="61" fillId="13" borderId="37" xfId="0" applyFont="1" applyFill="1" applyBorder="1" applyAlignment="1" applyProtection="1">
      <alignment horizontal="center" vertical="center" textRotation="90" wrapText="1"/>
      <protection hidden="1"/>
    </xf>
    <xf numFmtId="0" fontId="61" fillId="13" borderId="20" xfId="0" applyFont="1" applyFill="1" applyBorder="1" applyAlignment="1" applyProtection="1">
      <alignment horizontal="center" vertical="center" textRotation="90" wrapText="1"/>
      <protection hidden="1"/>
    </xf>
    <xf numFmtId="0" fontId="57" fillId="3" borderId="37" xfId="0" applyFont="1" applyFill="1" applyBorder="1" applyAlignment="1" applyProtection="1">
      <alignment horizontal="center" vertical="center"/>
      <protection hidden="1"/>
    </xf>
    <xf numFmtId="0" fontId="57" fillId="3" borderId="20" xfId="0" applyFont="1" applyFill="1" applyBorder="1" applyAlignment="1" applyProtection="1">
      <alignment horizontal="center" vertical="center"/>
      <protection hidden="1"/>
    </xf>
    <xf numFmtId="0" fontId="57" fillId="3" borderId="37" xfId="0" applyFont="1" applyFill="1" applyBorder="1" applyAlignment="1">
      <alignment horizontal="center" vertical="center" textRotation="90"/>
    </xf>
    <xf numFmtId="0" fontId="57" fillId="3" borderId="20" xfId="0" applyFont="1" applyFill="1" applyBorder="1" applyAlignment="1">
      <alignment horizontal="center" vertical="center" textRotation="90"/>
    </xf>
    <xf numFmtId="0" fontId="57" fillId="50" borderId="37" xfId="0" applyFont="1" applyFill="1" applyBorder="1" applyAlignment="1">
      <alignment horizontal="center" vertical="center" wrapText="1"/>
    </xf>
    <xf numFmtId="0" fontId="57" fillId="50" borderId="40" xfId="0" applyFont="1" applyFill="1" applyBorder="1" applyAlignment="1">
      <alignment horizontal="center" vertical="center" wrapText="1"/>
    </xf>
    <xf numFmtId="0" fontId="57" fillId="50" borderId="20" xfId="0" applyFont="1" applyFill="1" applyBorder="1" applyAlignment="1">
      <alignment horizontal="center" vertical="center" wrapText="1"/>
    </xf>
    <xf numFmtId="0" fontId="57" fillId="30" borderId="37" xfId="0" applyFont="1" applyFill="1" applyBorder="1" applyAlignment="1">
      <alignment horizontal="justify" vertical="center" wrapText="1"/>
    </xf>
    <xf numFmtId="0" fontId="57" fillId="30" borderId="40" xfId="0" applyFont="1" applyFill="1" applyBorder="1" applyAlignment="1">
      <alignment horizontal="justify" vertical="center" wrapText="1"/>
    </xf>
    <xf numFmtId="0" fontId="57" fillId="30" borderId="20" xfId="0" applyFont="1" applyFill="1" applyBorder="1" applyAlignment="1">
      <alignment horizontal="justify" vertical="center" wrapText="1"/>
    </xf>
    <xf numFmtId="0" fontId="57" fillId="50" borderId="19" xfId="0" applyFont="1" applyFill="1" applyBorder="1" applyAlignment="1">
      <alignment horizontal="center" vertical="center" wrapText="1"/>
    </xf>
    <xf numFmtId="0" fontId="57" fillId="0" borderId="19" xfId="9" applyFont="1" applyBorder="1" applyAlignment="1">
      <alignment horizontal="center" vertical="center"/>
    </xf>
    <xf numFmtId="0" fontId="57" fillId="0" borderId="37" xfId="9" applyFont="1" applyBorder="1" applyAlignment="1">
      <alignment horizontal="center" vertical="center" wrapText="1"/>
    </xf>
    <xf numFmtId="0" fontId="57" fillId="0" borderId="40" xfId="9" applyFont="1" applyBorder="1" applyAlignment="1">
      <alignment horizontal="center" vertical="center" wrapText="1"/>
    </xf>
    <xf numFmtId="0" fontId="57" fillId="0" borderId="20" xfId="9" applyFont="1" applyBorder="1" applyAlignment="1">
      <alignment horizontal="center" vertical="center" wrapText="1"/>
    </xf>
    <xf numFmtId="0" fontId="58" fillId="0" borderId="19" xfId="9" applyFont="1" applyBorder="1" applyAlignment="1">
      <alignment horizontal="center" vertical="center" wrapText="1"/>
    </xf>
    <xf numFmtId="0" fontId="58" fillId="0" borderId="19" xfId="9" applyFont="1" applyBorder="1" applyAlignment="1">
      <alignment horizontal="left" vertical="center" wrapText="1"/>
    </xf>
    <xf numFmtId="0" fontId="57" fillId="0" borderId="19" xfId="9" applyFont="1" applyBorder="1" applyAlignment="1">
      <alignment horizontal="center" vertical="center" wrapText="1"/>
    </xf>
    <xf numFmtId="0" fontId="57" fillId="0" borderId="37" xfId="9" applyFont="1" applyBorder="1" applyAlignment="1">
      <alignment horizontal="center" vertical="center"/>
    </xf>
    <xf numFmtId="0" fontId="57" fillId="0" borderId="40" xfId="9" applyFont="1" applyBorder="1" applyAlignment="1">
      <alignment horizontal="center" vertical="center"/>
    </xf>
    <xf numFmtId="0" fontId="57" fillId="0" borderId="20" xfId="9" applyFont="1" applyBorder="1" applyAlignment="1">
      <alignment horizontal="center" vertical="center"/>
    </xf>
    <xf numFmtId="0" fontId="57" fillId="0" borderId="19" xfId="9" applyFont="1" applyBorder="1" applyAlignment="1">
      <alignment horizontal="center" vertical="center" textRotation="90"/>
    </xf>
    <xf numFmtId="0" fontId="57" fillId="0" borderId="19" xfId="9" applyFont="1" applyBorder="1"/>
    <xf numFmtId="0" fontId="61" fillId="0" borderId="19" xfId="9" applyFont="1" applyBorder="1" applyAlignment="1">
      <alignment horizontal="center" vertical="center" wrapText="1"/>
    </xf>
    <xf numFmtId="9" fontId="57" fillId="0" borderId="19" xfId="9" applyNumberFormat="1" applyFont="1" applyBorder="1" applyAlignment="1">
      <alignment horizontal="center" vertical="center" wrapText="1"/>
    </xf>
    <xf numFmtId="0" fontId="57" fillId="0" borderId="19" xfId="9" applyFont="1" applyBorder="1" applyAlignment="1">
      <alignment horizontal="justify" vertical="center" wrapText="1"/>
    </xf>
    <xf numFmtId="0" fontId="57" fillId="0" borderId="19" xfId="9" applyFont="1" applyBorder="1" applyAlignment="1">
      <alignment horizontal="justify" vertical="center"/>
    </xf>
    <xf numFmtId="0" fontId="57" fillId="0" borderId="19" xfId="10" applyFont="1" applyBorder="1" applyAlignment="1">
      <alignment horizontal="center" vertical="center" wrapText="1"/>
    </xf>
    <xf numFmtId="0" fontId="61" fillId="0" borderId="19" xfId="9" applyFont="1" applyBorder="1" applyAlignment="1">
      <alignment horizontal="center" vertical="center"/>
    </xf>
    <xf numFmtId="0" fontId="58" fillId="0" borderId="19" xfId="9" applyFont="1" applyBorder="1"/>
    <xf numFmtId="0" fontId="58" fillId="0" borderId="19" xfId="9" applyFont="1" applyBorder="1" applyAlignment="1">
      <alignment vertical="center" wrapText="1"/>
    </xf>
    <xf numFmtId="0" fontId="72" fillId="48" borderId="19" xfId="9" applyFont="1" applyFill="1" applyBorder="1" applyAlignment="1">
      <alignment horizontal="center" vertical="center" wrapText="1"/>
    </xf>
    <xf numFmtId="0" fontId="73" fillId="47" borderId="19" xfId="9" applyFont="1" applyFill="1" applyBorder="1"/>
    <xf numFmtId="0" fontId="72" fillId="48" borderId="37" xfId="9" applyFont="1" applyFill="1" applyBorder="1" applyAlignment="1">
      <alignment horizontal="center" vertical="center" wrapText="1"/>
    </xf>
    <xf numFmtId="0" fontId="72" fillId="48" borderId="40" xfId="9" applyFont="1" applyFill="1" applyBorder="1" applyAlignment="1">
      <alignment horizontal="center" vertical="center" wrapText="1"/>
    </xf>
    <xf numFmtId="0" fontId="72" fillId="48" borderId="20" xfId="9" applyFont="1" applyFill="1" applyBorder="1" applyAlignment="1">
      <alignment horizontal="center" vertical="center" wrapText="1"/>
    </xf>
    <xf numFmtId="0" fontId="72" fillId="47" borderId="19" xfId="9" applyFont="1" applyFill="1" applyBorder="1" applyAlignment="1">
      <alignment horizontal="center" vertical="center" wrapText="1"/>
    </xf>
    <xf numFmtId="0" fontId="72" fillId="48" borderId="19" xfId="9" applyFont="1" applyFill="1" applyBorder="1" applyAlignment="1">
      <alignment horizontal="center" vertical="center" textRotation="90" wrapText="1"/>
    </xf>
    <xf numFmtId="0" fontId="72" fillId="48" borderId="19" xfId="9" applyFont="1" applyFill="1" applyBorder="1" applyAlignment="1">
      <alignment horizontal="center" vertical="center"/>
    </xf>
    <xf numFmtId="0" fontId="72" fillId="48" borderId="19" xfId="9" applyFont="1" applyFill="1" applyBorder="1" applyAlignment="1">
      <alignment horizontal="left" vertical="center" wrapText="1"/>
    </xf>
    <xf numFmtId="0" fontId="75" fillId="48" borderId="19" xfId="9" applyFont="1" applyFill="1" applyBorder="1" applyAlignment="1">
      <alignment horizontal="center" vertical="center"/>
    </xf>
    <xf numFmtId="0" fontId="73" fillId="47" borderId="19" xfId="9" applyFont="1" applyFill="1" applyBorder="1" applyAlignment="1">
      <alignment horizontal="center"/>
    </xf>
    <xf numFmtId="0" fontId="66" fillId="17" borderId="34" xfId="9" applyFont="1" applyFill="1" applyBorder="1" applyAlignment="1">
      <alignment horizontal="center" vertical="center"/>
    </xf>
    <xf numFmtId="0" fontId="66" fillId="17" borderId="35" xfId="9" applyFont="1" applyFill="1" applyBorder="1" applyAlignment="1">
      <alignment horizontal="center" vertical="center"/>
    </xf>
    <xf numFmtId="0" fontId="66" fillId="17" borderId="36" xfId="9" applyFont="1" applyFill="1" applyBorder="1" applyAlignment="1">
      <alignment horizontal="center" vertical="center"/>
    </xf>
    <xf numFmtId="0" fontId="63" fillId="17" borderId="19" xfId="9" applyFont="1" applyFill="1" applyBorder="1" applyAlignment="1">
      <alignment horizontal="left" vertical="center"/>
    </xf>
    <xf numFmtId="0" fontId="58" fillId="17" borderId="19" xfId="9" applyFont="1" applyFill="1" applyBorder="1" applyAlignment="1">
      <alignment horizontal="left" vertical="center" wrapText="1"/>
    </xf>
    <xf numFmtId="0" fontId="18" fillId="0" borderId="0" xfId="0" applyFont="1" applyAlignment="1">
      <alignment horizontal="center" vertical="center" wrapText="1"/>
    </xf>
    <xf numFmtId="0" fontId="15" fillId="5" borderId="5" xfId="0" applyFont="1" applyFill="1" applyBorder="1" applyAlignment="1" applyProtection="1">
      <alignment horizontal="center" wrapText="1" readingOrder="1"/>
      <protection hidden="1"/>
    </xf>
    <xf numFmtId="0" fontId="15" fillId="5" borderId="0" xfId="0" applyFont="1" applyFill="1" applyAlignment="1" applyProtection="1">
      <alignment horizontal="center" wrapText="1" readingOrder="1"/>
      <protection hidden="1"/>
    </xf>
    <xf numFmtId="0" fontId="15" fillId="5" borderId="6" xfId="0" applyFont="1" applyFill="1" applyBorder="1" applyAlignment="1" applyProtection="1">
      <alignment horizontal="center" wrapText="1" readingOrder="1"/>
      <protection hidden="1"/>
    </xf>
    <xf numFmtId="0" fontId="15" fillId="5" borderId="7" xfId="0" applyFont="1" applyFill="1" applyBorder="1" applyAlignment="1" applyProtection="1">
      <alignment horizontal="center" wrapText="1" readingOrder="1"/>
      <protection hidden="1"/>
    </xf>
    <xf numFmtId="0" fontId="15" fillId="5" borderId="9" xfId="0" applyFont="1" applyFill="1" applyBorder="1" applyAlignment="1" applyProtection="1">
      <alignment horizontal="center" wrapText="1" readingOrder="1"/>
      <protection hidden="1"/>
    </xf>
    <xf numFmtId="0" fontId="15" fillId="5" borderId="8" xfId="0" applyFont="1" applyFill="1" applyBorder="1" applyAlignment="1" applyProtection="1">
      <alignment horizontal="center" wrapText="1" readingOrder="1"/>
      <protection hidden="1"/>
    </xf>
    <xf numFmtId="0" fontId="15" fillId="5" borderId="3" xfId="0" applyFont="1" applyFill="1" applyBorder="1" applyAlignment="1" applyProtection="1">
      <alignment horizontal="center" wrapText="1" readingOrder="1"/>
      <protection hidden="1"/>
    </xf>
    <xf numFmtId="0" fontId="15" fillId="5" borderId="10" xfId="0" applyFont="1" applyFill="1" applyBorder="1" applyAlignment="1" applyProtection="1">
      <alignment horizontal="center" wrapText="1" readingOrder="1"/>
      <protection hidden="1"/>
    </xf>
    <xf numFmtId="0" fontId="15" fillId="5" borderId="4" xfId="0" applyFont="1" applyFill="1" applyBorder="1" applyAlignment="1" applyProtection="1">
      <alignment horizontal="center" wrapText="1" readingOrder="1"/>
      <protection hidden="1"/>
    </xf>
    <xf numFmtId="0" fontId="15" fillId="13" borderId="5" xfId="0" applyFont="1" applyFill="1" applyBorder="1" applyAlignment="1" applyProtection="1">
      <alignment horizontal="center" wrapText="1" readingOrder="1"/>
      <protection hidden="1"/>
    </xf>
    <xf numFmtId="0" fontId="15" fillId="13" borderId="0" xfId="0" applyFont="1" applyFill="1" applyAlignment="1" applyProtection="1">
      <alignment horizontal="center" wrapText="1" readingOrder="1"/>
      <protection hidden="1"/>
    </xf>
    <xf numFmtId="0" fontId="15" fillId="13" borderId="6" xfId="0" applyFont="1" applyFill="1" applyBorder="1" applyAlignment="1" applyProtection="1">
      <alignment horizontal="center" wrapText="1" readingOrder="1"/>
      <protection hidden="1"/>
    </xf>
    <xf numFmtId="0" fontId="15" fillId="13" borderId="7" xfId="0" applyFont="1" applyFill="1" applyBorder="1" applyAlignment="1" applyProtection="1">
      <alignment horizontal="center" wrapText="1" readingOrder="1"/>
      <protection hidden="1"/>
    </xf>
    <xf numFmtId="0" fontId="15" fillId="13" borderId="9" xfId="0" applyFont="1" applyFill="1" applyBorder="1" applyAlignment="1" applyProtection="1">
      <alignment horizontal="center" wrapText="1" readingOrder="1"/>
      <protection hidden="1"/>
    </xf>
    <xf numFmtId="0" fontId="15" fillId="13" borderId="8" xfId="0" applyFont="1" applyFill="1" applyBorder="1" applyAlignment="1" applyProtection="1">
      <alignment horizontal="center" wrapText="1" readingOrder="1"/>
      <protection hidden="1"/>
    </xf>
    <xf numFmtId="0" fontId="15" fillId="13" borderId="3" xfId="0" applyFont="1" applyFill="1" applyBorder="1" applyAlignment="1" applyProtection="1">
      <alignment horizontal="center" wrapText="1" readingOrder="1"/>
      <protection hidden="1"/>
    </xf>
    <xf numFmtId="0" fontId="15" fillId="13" borderId="10" xfId="0" applyFont="1" applyFill="1" applyBorder="1" applyAlignment="1" applyProtection="1">
      <alignment horizontal="center" wrapText="1" readingOrder="1"/>
      <protection hidden="1"/>
    </xf>
    <xf numFmtId="0" fontId="15" fillId="13" borderId="4" xfId="0" applyFont="1" applyFill="1" applyBorder="1" applyAlignment="1" applyProtection="1">
      <alignment horizontal="center" wrapText="1" readingOrder="1"/>
      <protection hidden="1"/>
    </xf>
    <xf numFmtId="0" fontId="15" fillId="12" borderId="5" xfId="0" applyFont="1" applyFill="1" applyBorder="1" applyAlignment="1" applyProtection="1">
      <alignment horizontal="center" wrapText="1" readingOrder="1"/>
      <protection hidden="1"/>
    </xf>
    <xf numFmtId="0" fontId="15" fillId="12" borderId="0" xfId="0" applyFont="1" applyFill="1" applyAlignment="1" applyProtection="1">
      <alignment horizontal="center" wrapText="1" readingOrder="1"/>
      <protection hidden="1"/>
    </xf>
    <xf numFmtId="0" fontId="15" fillId="12" borderId="6" xfId="0" applyFont="1" applyFill="1" applyBorder="1" applyAlignment="1" applyProtection="1">
      <alignment horizontal="center" wrapText="1" readingOrder="1"/>
      <protection hidden="1"/>
    </xf>
    <xf numFmtId="0" fontId="15" fillId="12" borderId="7" xfId="0" applyFont="1" applyFill="1" applyBorder="1" applyAlignment="1" applyProtection="1">
      <alignment horizontal="center" wrapText="1" readingOrder="1"/>
      <protection hidden="1"/>
    </xf>
    <xf numFmtId="0" fontId="15" fillId="12" borderId="9" xfId="0" applyFont="1" applyFill="1" applyBorder="1" applyAlignment="1" applyProtection="1">
      <alignment horizontal="center" wrapText="1" readingOrder="1"/>
      <protection hidden="1"/>
    </xf>
    <xf numFmtId="0" fontId="15" fillId="12" borderId="8" xfId="0" applyFont="1" applyFill="1" applyBorder="1" applyAlignment="1" applyProtection="1">
      <alignment horizontal="center" wrapText="1" readingOrder="1"/>
      <protection hidden="1"/>
    </xf>
    <xf numFmtId="0" fontId="15" fillId="12" borderId="3" xfId="0" applyFont="1" applyFill="1" applyBorder="1" applyAlignment="1" applyProtection="1">
      <alignment horizontal="center" wrapText="1" readingOrder="1"/>
      <protection hidden="1"/>
    </xf>
    <xf numFmtId="0" fontId="15" fillId="12" borderId="10" xfId="0" applyFont="1" applyFill="1" applyBorder="1" applyAlignment="1" applyProtection="1">
      <alignment horizontal="center" wrapText="1" readingOrder="1"/>
      <protection hidden="1"/>
    </xf>
    <xf numFmtId="0" fontId="15" fillId="12" borderId="4" xfId="0" applyFont="1" applyFill="1" applyBorder="1" applyAlignment="1" applyProtection="1">
      <alignment horizontal="center" wrapText="1" readingOrder="1"/>
      <protection hidden="1"/>
    </xf>
    <xf numFmtId="0" fontId="15" fillId="11" borderId="5" xfId="0" applyFont="1" applyFill="1" applyBorder="1" applyAlignment="1" applyProtection="1">
      <alignment horizontal="center" vertical="center" wrapText="1" readingOrder="1"/>
      <protection hidden="1"/>
    </xf>
    <xf numFmtId="0" fontId="15" fillId="11" borderId="0" xfId="0" applyFont="1" applyFill="1" applyAlignment="1" applyProtection="1">
      <alignment horizontal="center" vertical="center" wrapText="1" readingOrder="1"/>
      <protection hidden="1"/>
    </xf>
    <xf numFmtId="0" fontId="15" fillId="11" borderId="6" xfId="0" applyFont="1" applyFill="1" applyBorder="1" applyAlignment="1" applyProtection="1">
      <alignment horizontal="center" vertical="center" wrapText="1" readingOrder="1"/>
      <protection hidden="1"/>
    </xf>
    <xf numFmtId="0" fontId="15" fillId="11" borderId="7" xfId="0" applyFont="1" applyFill="1" applyBorder="1" applyAlignment="1" applyProtection="1">
      <alignment horizontal="center" vertical="center" wrapText="1" readingOrder="1"/>
      <protection hidden="1"/>
    </xf>
    <xf numFmtId="0" fontId="15" fillId="11" borderId="9" xfId="0" applyFont="1" applyFill="1" applyBorder="1" applyAlignment="1" applyProtection="1">
      <alignment horizontal="center" vertical="center" wrapText="1" readingOrder="1"/>
      <protection hidden="1"/>
    </xf>
    <xf numFmtId="0" fontId="15" fillId="11" borderId="8" xfId="0" applyFont="1" applyFill="1" applyBorder="1" applyAlignment="1" applyProtection="1">
      <alignment horizontal="center" vertical="center" wrapText="1" readingOrder="1"/>
      <protection hidden="1"/>
    </xf>
    <xf numFmtId="0" fontId="15" fillId="11" borderId="3" xfId="0" applyFont="1" applyFill="1" applyBorder="1" applyAlignment="1" applyProtection="1">
      <alignment horizontal="center" vertical="center" wrapText="1" readingOrder="1"/>
      <protection hidden="1"/>
    </xf>
    <xf numFmtId="0" fontId="15" fillId="11" borderId="10" xfId="0" applyFont="1" applyFill="1" applyBorder="1" applyAlignment="1" applyProtection="1">
      <alignment horizontal="center" vertical="center" wrapText="1" readingOrder="1"/>
      <protection hidden="1"/>
    </xf>
    <xf numFmtId="0" fontId="15" fillId="11" borderId="4" xfId="0" applyFont="1" applyFill="1" applyBorder="1" applyAlignment="1" applyProtection="1">
      <alignment horizontal="center" vertical="center" wrapText="1" readingOrder="1"/>
      <protection hidden="1"/>
    </xf>
    <xf numFmtId="0" fontId="14" fillId="10" borderId="0" xfId="0" applyFont="1" applyFill="1" applyAlignment="1">
      <alignment horizontal="center" vertical="center" wrapText="1" readingOrder="1"/>
    </xf>
    <xf numFmtId="0" fontId="13" fillId="0" borderId="3" xfId="0" applyFont="1" applyBorder="1" applyAlignment="1">
      <alignment horizontal="center" vertical="center" wrapText="1"/>
    </xf>
    <xf numFmtId="0" fontId="13" fillId="0" borderId="10"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10" xfId="0" applyFont="1" applyBorder="1" applyAlignment="1">
      <alignment horizontal="center" vertical="center" wrapText="1"/>
    </xf>
    <xf numFmtId="0" fontId="14" fillId="10" borderId="0" xfId="0" applyFont="1" applyFill="1" applyAlignment="1">
      <alignment horizontal="center" vertical="center" textRotation="90" wrapText="1" readingOrder="1"/>
    </xf>
    <xf numFmtId="0" fontId="14" fillId="10" borderId="6" xfId="0" applyFont="1" applyFill="1" applyBorder="1" applyAlignment="1">
      <alignment horizontal="center" vertical="center" textRotation="90" wrapText="1" readingOrder="1"/>
    </xf>
    <xf numFmtId="0" fontId="16" fillId="12" borderId="11" xfId="0" applyFont="1" applyFill="1" applyBorder="1" applyAlignment="1">
      <alignment horizontal="center" vertical="center" wrapText="1" readingOrder="1"/>
    </xf>
    <xf numFmtId="0" fontId="16" fillId="12" borderId="12" xfId="0" applyFont="1" applyFill="1" applyBorder="1" applyAlignment="1">
      <alignment horizontal="center" vertical="center" wrapText="1" readingOrder="1"/>
    </xf>
    <xf numFmtId="0" fontId="16" fillId="12" borderId="13" xfId="0" applyFont="1" applyFill="1" applyBorder="1" applyAlignment="1">
      <alignment horizontal="center" vertical="center" wrapText="1" readingOrder="1"/>
    </xf>
    <xf numFmtId="0" fontId="16" fillId="12" borderId="14" xfId="0" applyFont="1" applyFill="1" applyBorder="1" applyAlignment="1">
      <alignment horizontal="center" vertical="center" wrapText="1" readingOrder="1"/>
    </xf>
    <xf numFmtId="0" fontId="16" fillId="12" borderId="0" xfId="0" applyFont="1" applyFill="1" applyAlignment="1">
      <alignment horizontal="center" vertical="center" wrapText="1" readingOrder="1"/>
    </xf>
    <xf numFmtId="0" fontId="16" fillId="12" borderId="15" xfId="0" applyFont="1" applyFill="1" applyBorder="1" applyAlignment="1">
      <alignment horizontal="center" vertical="center" wrapText="1" readingOrder="1"/>
    </xf>
    <xf numFmtId="0" fontId="16" fillId="12" borderId="16" xfId="0" applyFont="1" applyFill="1" applyBorder="1" applyAlignment="1">
      <alignment horizontal="center" vertical="center" wrapText="1" readingOrder="1"/>
    </xf>
    <xf numFmtId="0" fontId="16" fillId="12" borderId="17" xfId="0" applyFont="1" applyFill="1" applyBorder="1" applyAlignment="1">
      <alignment horizontal="center" vertical="center" wrapText="1" readingOrder="1"/>
    </xf>
    <xf numFmtId="0" fontId="16" fillId="12" borderId="18" xfId="0" applyFont="1" applyFill="1" applyBorder="1" applyAlignment="1">
      <alignment horizontal="center" vertical="center" wrapText="1" readingOrder="1"/>
    </xf>
    <xf numFmtId="0" fontId="16" fillId="11" borderId="11" xfId="0" applyFont="1" applyFill="1" applyBorder="1" applyAlignment="1">
      <alignment horizontal="center" vertical="center" wrapText="1" readingOrder="1"/>
    </xf>
    <xf numFmtId="0" fontId="16" fillId="11" borderId="12" xfId="0" applyFont="1" applyFill="1" applyBorder="1" applyAlignment="1">
      <alignment horizontal="center" vertical="center" wrapText="1" readingOrder="1"/>
    </xf>
    <xf numFmtId="0" fontId="16" fillId="11" borderId="13" xfId="0" applyFont="1" applyFill="1" applyBorder="1" applyAlignment="1">
      <alignment horizontal="center" vertical="center" wrapText="1" readingOrder="1"/>
    </xf>
    <xf numFmtId="0" fontId="16" fillId="11" borderId="14" xfId="0" applyFont="1" applyFill="1" applyBorder="1" applyAlignment="1">
      <alignment horizontal="center" vertical="center" wrapText="1" readingOrder="1"/>
    </xf>
    <xf numFmtId="0" fontId="16" fillId="11" borderId="0" xfId="0" applyFont="1" applyFill="1" applyAlignment="1">
      <alignment horizontal="center" vertical="center" wrapText="1" readingOrder="1"/>
    </xf>
    <xf numFmtId="0" fontId="16" fillId="11" borderId="15" xfId="0" applyFont="1" applyFill="1" applyBorder="1" applyAlignment="1">
      <alignment horizontal="center" vertical="center" wrapText="1" readingOrder="1"/>
    </xf>
    <xf numFmtId="0" fontId="16" fillId="11" borderId="16" xfId="0" applyFont="1" applyFill="1" applyBorder="1" applyAlignment="1">
      <alignment horizontal="center" vertical="center" wrapText="1" readingOrder="1"/>
    </xf>
    <xf numFmtId="0" fontId="16" fillId="11" borderId="17" xfId="0" applyFont="1" applyFill="1" applyBorder="1" applyAlignment="1">
      <alignment horizontal="center" vertical="center" wrapText="1" readingOrder="1"/>
    </xf>
    <xf numFmtId="0" fontId="16" fillId="11" borderId="18" xfId="0" applyFont="1" applyFill="1" applyBorder="1" applyAlignment="1">
      <alignment horizontal="center" vertical="center" wrapText="1" readingOrder="1"/>
    </xf>
    <xf numFmtId="0" fontId="16" fillId="13" borderId="11" xfId="0" applyFont="1" applyFill="1" applyBorder="1" applyAlignment="1">
      <alignment horizontal="center" vertical="center" wrapText="1" readingOrder="1"/>
    </xf>
    <xf numFmtId="0" fontId="16" fillId="13" borderId="12" xfId="0" applyFont="1" applyFill="1" applyBorder="1" applyAlignment="1">
      <alignment horizontal="center" vertical="center" wrapText="1" readingOrder="1"/>
    </xf>
    <xf numFmtId="0" fontId="16" fillId="13" borderId="13" xfId="0" applyFont="1" applyFill="1" applyBorder="1" applyAlignment="1">
      <alignment horizontal="center" vertical="center" wrapText="1" readingOrder="1"/>
    </xf>
    <xf numFmtId="0" fontId="16" fillId="13" borderId="14" xfId="0" applyFont="1" applyFill="1" applyBorder="1" applyAlignment="1">
      <alignment horizontal="center" vertical="center" wrapText="1" readingOrder="1"/>
    </xf>
    <xf numFmtId="0" fontId="16" fillId="13" borderId="0" xfId="0" applyFont="1" applyFill="1" applyAlignment="1">
      <alignment horizontal="center" vertical="center" wrapText="1" readingOrder="1"/>
    </xf>
    <xf numFmtId="0" fontId="16" fillId="13" borderId="15" xfId="0" applyFont="1" applyFill="1" applyBorder="1" applyAlignment="1">
      <alignment horizontal="center" vertical="center" wrapText="1" readingOrder="1"/>
    </xf>
    <xf numFmtId="0" fontId="16" fillId="13" borderId="16" xfId="0" applyFont="1" applyFill="1" applyBorder="1" applyAlignment="1">
      <alignment horizontal="center" vertical="center" wrapText="1" readingOrder="1"/>
    </xf>
    <xf numFmtId="0" fontId="16" fillId="13" borderId="17" xfId="0" applyFont="1" applyFill="1" applyBorder="1" applyAlignment="1">
      <alignment horizontal="center" vertical="center" wrapText="1" readingOrder="1"/>
    </xf>
    <xf numFmtId="0" fontId="16" fillId="13" borderId="18" xfId="0" applyFont="1" applyFill="1" applyBorder="1" applyAlignment="1">
      <alignment horizontal="center" vertical="center" wrapText="1" readingOrder="1"/>
    </xf>
    <xf numFmtId="0" fontId="16" fillId="5" borderId="11" xfId="0" applyFont="1" applyFill="1" applyBorder="1" applyAlignment="1">
      <alignment horizontal="center" vertical="center" wrapText="1" readingOrder="1"/>
    </xf>
    <xf numFmtId="0" fontId="16" fillId="5" borderId="12" xfId="0" applyFont="1" applyFill="1" applyBorder="1" applyAlignment="1">
      <alignment horizontal="center" vertical="center" wrapText="1" readingOrder="1"/>
    </xf>
    <xf numFmtId="0" fontId="16" fillId="5" borderId="13" xfId="0" applyFont="1" applyFill="1" applyBorder="1" applyAlignment="1">
      <alignment horizontal="center" vertical="center" wrapText="1" readingOrder="1"/>
    </xf>
    <xf numFmtId="0" fontId="16" fillId="5" borderId="14" xfId="0" applyFont="1" applyFill="1" applyBorder="1" applyAlignment="1">
      <alignment horizontal="center" vertical="center" wrapText="1" readingOrder="1"/>
    </xf>
    <xf numFmtId="0" fontId="16" fillId="5" borderId="0" xfId="0" applyFont="1" applyFill="1" applyAlignment="1">
      <alignment horizontal="center" vertical="center" wrapText="1" readingOrder="1"/>
    </xf>
    <xf numFmtId="0" fontId="16" fillId="5" borderId="15" xfId="0" applyFont="1" applyFill="1" applyBorder="1" applyAlignment="1">
      <alignment horizontal="center" vertical="center" wrapText="1" readingOrder="1"/>
    </xf>
    <xf numFmtId="0" fontId="16" fillId="5" borderId="16" xfId="0" applyFont="1" applyFill="1" applyBorder="1" applyAlignment="1">
      <alignment horizontal="center" vertical="center" wrapText="1" readingOrder="1"/>
    </xf>
    <xf numFmtId="0" fontId="16" fillId="5" borderId="17" xfId="0" applyFont="1" applyFill="1" applyBorder="1" applyAlignment="1">
      <alignment horizontal="center" vertical="center" wrapText="1" readingOrder="1"/>
    </xf>
    <xf numFmtId="0" fontId="16" fillId="5" borderId="18" xfId="0" applyFont="1" applyFill="1" applyBorder="1" applyAlignment="1">
      <alignment horizontal="center" vertical="center" wrapText="1" readingOrder="1"/>
    </xf>
    <xf numFmtId="0" fontId="17" fillId="0" borderId="0" xfId="0" applyFont="1" applyAlignment="1">
      <alignment horizontal="center" vertical="center"/>
    </xf>
    <xf numFmtId="0" fontId="33" fillId="0" borderId="0" xfId="0" applyFont="1" applyAlignment="1">
      <alignment horizontal="center" vertical="center"/>
    </xf>
    <xf numFmtId="0" fontId="31" fillId="14" borderId="21" xfId="0" applyFont="1" applyFill="1" applyBorder="1" applyAlignment="1">
      <alignment horizontal="center" vertical="center" wrapText="1" readingOrder="1"/>
    </xf>
    <xf numFmtId="0" fontId="31" fillId="14" borderId="22" xfId="0" applyFont="1" applyFill="1" applyBorder="1" applyAlignment="1">
      <alignment horizontal="center" vertical="center" wrapText="1" readingOrder="1"/>
    </xf>
    <xf numFmtId="0" fontId="31" fillId="14" borderId="33" xfId="0" applyFont="1" applyFill="1" applyBorder="1" applyAlignment="1">
      <alignment horizontal="center" vertical="center" wrapText="1" readingOrder="1"/>
    </xf>
    <xf numFmtId="0" fontId="26" fillId="3" borderId="0" xfId="0" applyFont="1" applyFill="1" applyAlignment="1">
      <alignment horizontal="justify" vertical="center" wrapText="1"/>
    </xf>
    <xf numFmtId="0" fontId="28" fillId="14" borderId="30" xfId="0" applyFont="1" applyFill="1" applyBorder="1" applyAlignment="1">
      <alignment horizontal="center" vertical="center" wrapText="1" readingOrder="1"/>
    </xf>
    <xf numFmtId="0" fontId="28" fillId="14" borderId="31" xfId="0" applyFont="1" applyFill="1" applyBorder="1" applyAlignment="1">
      <alignment horizontal="center" vertical="center" wrapText="1" readingOrder="1"/>
    </xf>
    <xf numFmtId="0" fontId="28" fillId="3" borderId="28" xfId="0" applyFont="1" applyFill="1" applyBorder="1" applyAlignment="1">
      <alignment horizontal="center" vertical="center" wrapText="1" readingOrder="1"/>
    </xf>
    <xf numFmtId="0" fontId="28" fillId="3" borderId="23" xfId="0" applyFont="1" applyFill="1" applyBorder="1" applyAlignment="1">
      <alignment horizontal="center" vertical="center" wrapText="1" readingOrder="1"/>
    </xf>
    <xf numFmtId="0" fontId="28" fillId="3" borderId="20" xfId="0" applyFont="1" applyFill="1" applyBorder="1" applyAlignment="1">
      <alignment horizontal="center" vertical="center" wrapText="1" readingOrder="1"/>
    </xf>
    <xf numFmtId="0" fontId="28" fillId="3" borderId="19" xfId="0" applyFont="1" applyFill="1" applyBorder="1" applyAlignment="1">
      <alignment horizontal="center" vertical="center" wrapText="1" readingOrder="1"/>
    </xf>
    <xf numFmtId="0" fontId="28" fillId="3" borderId="25" xfId="0" applyFont="1" applyFill="1" applyBorder="1" applyAlignment="1">
      <alignment horizontal="center" vertical="center" wrapText="1" readingOrder="1"/>
    </xf>
    <xf numFmtId="0" fontId="28" fillId="3" borderId="26" xfId="0" applyFont="1" applyFill="1" applyBorder="1" applyAlignment="1">
      <alignment horizontal="center" vertical="center" wrapText="1" readingOrder="1"/>
    </xf>
    <xf numFmtId="0" fontId="57" fillId="39" borderId="19" xfId="0" applyFont="1" applyFill="1" applyBorder="1" applyAlignment="1">
      <alignment horizontal="justify" vertical="center" wrapText="1"/>
    </xf>
    <xf numFmtId="0" fontId="57" fillId="0" borderId="19" xfId="0" applyFont="1" applyBorder="1" applyAlignment="1" applyProtection="1">
      <alignment horizontal="center" vertical="center" wrapText="1"/>
      <protection locked="0"/>
    </xf>
    <xf numFmtId="0" fontId="57" fillId="40" borderId="19" xfId="0" applyFont="1" applyFill="1" applyBorder="1" applyAlignment="1">
      <alignment horizontal="justify" vertical="center" wrapText="1"/>
    </xf>
  </cellXfs>
  <cellStyles count="11">
    <cellStyle name="Neutral" xfId="7" builtinId="28"/>
    <cellStyle name="Normal" xfId="0" builtinId="0"/>
    <cellStyle name="Normal - Style1 2" xfId="2" xr:uid="{00000000-0005-0000-0000-000002000000}"/>
    <cellStyle name="Normal 2" xfId="4" xr:uid="{00000000-0005-0000-0000-000003000000}"/>
    <cellStyle name="Normal 2 2" xfId="3" xr:uid="{00000000-0005-0000-0000-000004000000}"/>
    <cellStyle name="Normal 2 3" xfId="5" xr:uid="{00000000-0005-0000-0000-000005000000}"/>
    <cellStyle name="Normal 3" xfId="8" xr:uid="{00000000-0005-0000-0000-000006000000}"/>
    <cellStyle name="Normal 3 2" xfId="10" xr:uid="{00000000-0005-0000-0000-000007000000}"/>
    <cellStyle name="Normal 4" xfId="9" xr:uid="{00000000-0005-0000-0000-000008000000}"/>
    <cellStyle name="Porcentaje" xfId="1" builtinId="5"/>
    <cellStyle name="TableStyleLight1" xfId="6" xr:uid="{00000000-0005-0000-0000-00000A000000}"/>
  </cellStyles>
  <dxfs count="1134">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E36C09"/>
          <bgColor rgb="FFE36C09"/>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E36C09"/>
          <bgColor rgb="FFE36C09"/>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theme="5"/>
          <bgColor theme="5"/>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sz val="36"/>
      </font>
    </dxf>
    <dxf>
      <font>
        <sz val="36"/>
      </font>
    </dxf>
    <dxf>
      <font>
        <sz val="36"/>
      </font>
    </dxf>
    <dxf>
      <font>
        <sz val="36"/>
      </font>
    </dxf>
    <dxf>
      <font>
        <sz val="36"/>
      </font>
    </dxf>
  </dxfs>
  <tableStyles count="0" defaultTableStyle="TableStyleMedium2" defaultPivotStyle="PivotStyleLight16"/>
  <colors>
    <mruColors>
      <color rgb="FFFFFF66"/>
      <color rgb="FFFF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pivotCacheDefinition" Target="pivotCache/pivotCacheDefinition1.xml"/><Relationship Id="rId48"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38</xdr:col>
      <xdr:colOff>1404471</xdr:colOff>
      <xdr:row>113</xdr:row>
      <xdr:rowOff>323893</xdr:rowOff>
    </xdr:from>
    <xdr:to>
      <xdr:col>38</xdr:col>
      <xdr:colOff>2838824</xdr:colOff>
      <xdr:row>113</xdr:row>
      <xdr:rowOff>920496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5122" t="16205" r="7455" b="13415"/>
        <a:stretch/>
      </xdr:blipFill>
      <xdr:spPr>
        <a:xfrm>
          <a:off x="7997265" y="115314922"/>
          <a:ext cx="1434353" cy="591255"/>
        </a:xfrm>
        <a:prstGeom prst="rect">
          <a:avLst/>
        </a:prstGeom>
      </xdr:spPr>
    </xdr:pic>
    <xdr:clientData/>
  </xdr:twoCellAnchor>
  <xdr:twoCellAnchor editAs="oneCell">
    <xdr:from>
      <xdr:col>41</xdr:col>
      <xdr:colOff>36887</xdr:colOff>
      <xdr:row>111</xdr:row>
      <xdr:rowOff>209665</xdr:rowOff>
    </xdr:from>
    <xdr:to>
      <xdr:col>41</xdr:col>
      <xdr:colOff>1774264</xdr:colOff>
      <xdr:row>111</xdr:row>
      <xdr:rowOff>1164861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t="8335" r="11013" b="22366"/>
        <a:stretch/>
      </xdr:blipFill>
      <xdr:spPr>
        <a:xfrm>
          <a:off x="13297181" y="113295694"/>
          <a:ext cx="1737377" cy="937817"/>
        </a:xfrm>
        <a:prstGeom prst="rect">
          <a:avLst/>
        </a:prstGeom>
      </xdr:spPr>
    </xdr:pic>
    <xdr:clientData/>
  </xdr:twoCellAnchor>
  <xdr:twoCellAnchor>
    <xdr:from>
      <xdr:col>38</xdr:col>
      <xdr:colOff>1981200</xdr:colOff>
      <xdr:row>111</xdr:row>
      <xdr:rowOff>2533650</xdr:rowOff>
    </xdr:from>
    <xdr:to>
      <xdr:col>38</xdr:col>
      <xdr:colOff>4991100</xdr:colOff>
      <xdr:row>111</xdr:row>
      <xdr:rowOff>3657600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49787175" y="16202025"/>
          <a:ext cx="300990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000"/>
            <a:t>VER CARPETA MEMORANDOS</a:t>
          </a:r>
          <a:r>
            <a:rPr lang="es-CO" sz="2000" baseline="0"/>
            <a:t> VIABILIDAD</a:t>
          </a:r>
          <a:r>
            <a:rPr lang="es-CO" sz="2000"/>
            <a:t> EN EL DRIVE </a:t>
          </a:r>
        </a:p>
      </xdr:txBody>
    </xdr:sp>
    <xdr:clientData/>
  </xdr:twoCellAnchor>
  <xdr:twoCellAnchor>
    <xdr:from>
      <xdr:col>39</xdr:col>
      <xdr:colOff>1009650</xdr:colOff>
      <xdr:row>112</xdr:row>
      <xdr:rowOff>3143250</xdr:rowOff>
    </xdr:from>
    <xdr:to>
      <xdr:col>39</xdr:col>
      <xdr:colOff>4019550</xdr:colOff>
      <xdr:row>112</xdr:row>
      <xdr:rowOff>4267200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56102250" y="21583650"/>
          <a:ext cx="300990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000"/>
            <a:t>VER CARPETA VERIFICACIONES PAA VS. PROYECTOS EN EL DRIVE </a:t>
          </a:r>
        </a:p>
      </xdr:txBody>
    </xdr:sp>
    <xdr:clientData/>
  </xdr:twoCellAnchor>
  <xdr:twoCellAnchor>
    <xdr:from>
      <xdr:col>38</xdr:col>
      <xdr:colOff>298824</xdr:colOff>
      <xdr:row>111</xdr:row>
      <xdr:rowOff>224118</xdr:rowOff>
    </xdr:from>
    <xdr:to>
      <xdr:col>38</xdr:col>
      <xdr:colOff>2017059</xdr:colOff>
      <xdr:row>111</xdr:row>
      <xdr:rowOff>859118</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891618" y="113310147"/>
          <a:ext cx="1718235"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t>VER CARPETA MEMORANDOS</a:t>
          </a:r>
          <a:r>
            <a:rPr lang="es-CO" sz="1100" baseline="0"/>
            <a:t> VIABILIDAD</a:t>
          </a:r>
          <a:r>
            <a:rPr lang="es-CO" sz="1100"/>
            <a:t> EN EL DRIVE </a:t>
          </a:r>
        </a:p>
      </xdr:txBody>
    </xdr:sp>
    <xdr:clientData/>
  </xdr:twoCellAnchor>
  <xdr:twoCellAnchor>
    <xdr:from>
      <xdr:col>40</xdr:col>
      <xdr:colOff>0</xdr:colOff>
      <xdr:row>111</xdr:row>
      <xdr:rowOff>0</xdr:rowOff>
    </xdr:from>
    <xdr:to>
      <xdr:col>40</xdr:col>
      <xdr:colOff>1456765</xdr:colOff>
      <xdr:row>111</xdr:row>
      <xdr:rowOff>877795</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1187206" y="113086029"/>
          <a:ext cx="1456765" cy="877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t>VER CARPETA VERIFICACIONES PAA VS. PROYECTOS EN EL DRIVE </a:t>
          </a:r>
        </a:p>
      </xdr:txBody>
    </xdr:sp>
    <xdr:clientData/>
  </xdr:twoCellAnchor>
  <xdr:twoCellAnchor editAs="oneCell">
    <xdr:from>
      <xdr:col>39</xdr:col>
      <xdr:colOff>0</xdr:colOff>
      <xdr:row>99</xdr:row>
      <xdr:rowOff>0</xdr:rowOff>
    </xdr:from>
    <xdr:to>
      <xdr:col>39</xdr:col>
      <xdr:colOff>1021155</xdr:colOff>
      <xdr:row>99</xdr:row>
      <xdr:rowOff>758423</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srcRect l="36612" t="12303" r="21865" b="3559"/>
        <a:stretch/>
      </xdr:blipFill>
      <xdr:spPr>
        <a:xfrm>
          <a:off x="9543676" y="101656029"/>
          <a:ext cx="1021155" cy="747059"/>
        </a:xfrm>
        <a:prstGeom prst="rect">
          <a:avLst/>
        </a:prstGeom>
      </xdr:spPr>
    </xdr:pic>
    <xdr:clientData/>
  </xdr:twoCellAnchor>
  <xdr:twoCellAnchor editAs="oneCell">
    <xdr:from>
      <xdr:col>39</xdr:col>
      <xdr:colOff>1364505</xdr:colOff>
      <xdr:row>99</xdr:row>
      <xdr:rowOff>242794</xdr:rowOff>
    </xdr:from>
    <xdr:to>
      <xdr:col>40</xdr:col>
      <xdr:colOff>821765</xdr:colOff>
      <xdr:row>100</xdr:row>
      <xdr:rowOff>399247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40481" t="17595" r="23205" b="39939"/>
        <a:stretch/>
      </xdr:blipFill>
      <xdr:spPr>
        <a:xfrm flipH="1">
          <a:off x="10908181" y="101898823"/>
          <a:ext cx="1100790" cy="1568825"/>
        </a:xfrm>
        <a:prstGeom prst="rect">
          <a:avLst/>
        </a:prstGeom>
      </xdr:spPr>
    </xdr:pic>
    <xdr:clientData/>
  </xdr:twoCellAnchor>
  <xdr:twoCellAnchor editAs="oneCell">
    <xdr:from>
      <xdr:col>39</xdr:col>
      <xdr:colOff>225241</xdr:colOff>
      <xdr:row>100</xdr:row>
      <xdr:rowOff>168089</xdr:rowOff>
    </xdr:from>
    <xdr:to>
      <xdr:col>39</xdr:col>
      <xdr:colOff>1436766</xdr:colOff>
      <xdr:row>100</xdr:row>
      <xdr:rowOff>1180492</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a:srcRect l="41970" t="13229" r="27298" b="4221"/>
        <a:stretch/>
      </xdr:blipFill>
      <xdr:spPr>
        <a:xfrm>
          <a:off x="9768917" y="102776618"/>
          <a:ext cx="1211525" cy="995024"/>
        </a:xfrm>
        <a:prstGeom prst="rect">
          <a:avLst/>
        </a:prstGeom>
      </xdr:spPr>
    </xdr:pic>
    <xdr:clientData/>
  </xdr:twoCellAnchor>
  <xdr:twoCellAnchor editAs="oneCell">
    <xdr:from>
      <xdr:col>39</xdr:col>
      <xdr:colOff>374653</xdr:colOff>
      <xdr:row>101</xdr:row>
      <xdr:rowOff>622150</xdr:rowOff>
    </xdr:from>
    <xdr:to>
      <xdr:col>39</xdr:col>
      <xdr:colOff>1139265</xdr:colOff>
      <xdr:row>102</xdr:row>
      <xdr:rowOff>237225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6"/>
        <a:srcRect l="41064" t="12810" r="26379" b="5235"/>
        <a:stretch/>
      </xdr:blipFill>
      <xdr:spPr>
        <a:xfrm>
          <a:off x="9918329" y="104183179"/>
          <a:ext cx="764612" cy="1045496"/>
        </a:xfrm>
        <a:prstGeom prst="rect">
          <a:avLst/>
        </a:prstGeom>
      </xdr:spPr>
    </xdr:pic>
    <xdr:clientData/>
  </xdr:twoCellAnchor>
  <xdr:twoCellAnchor editAs="oneCell">
    <xdr:from>
      <xdr:col>39</xdr:col>
      <xdr:colOff>1513918</xdr:colOff>
      <xdr:row>101</xdr:row>
      <xdr:rowOff>112058</xdr:rowOff>
    </xdr:from>
    <xdr:to>
      <xdr:col>40</xdr:col>
      <xdr:colOff>1156402</xdr:colOff>
      <xdr:row>102</xdr:row>
      <xdr:rowOff>342753</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42453" t="15742" r="27421" b="4001"/>
        <a:stretch/>
      </xdr:blipFill>
      <xdr:spPr>
        <a:xfrm>
          <a:off x="11057594" y="103673087"/>
          <a:ext cx="1286014" cy="1637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0</xdr:colOff>
      <xdr:row>88</xdr:row>
      <xdr:rowOff>3143250</xdr:rowOff>
    </xdr:from>
    <xdr:to>
      <xdr:col>41</xdr:col>
      <xdr:colOff>0</xdr:colOff>
      <xdr:row>88</xdr:row>
      <xdr:rowOff>4267200</xdr:rowOff>
    </xdr:to>
    <xdr:sp macro="" textlink="">
      <xdr:nvSpPr>
        <xdr:cNvPr id="2" name="CuadroTexto 1">
          <a:extLst>
            <a:ext uri="{FF2B5EF4-FFF2-40B4-BE49-F238E27FC236}">
              <a16:creationId xmlns:a16="http://schemas.microsoft.com/office/drawing/2014/main" id="{B1E4C00D-B9A4-4AAE-A3E1-74AFA6CACF85}"/>
            </a:ext>
          </a:extLst>
        </xdr:cNvPr>
        <xdr:cNvSpPr txBox="1"/>
      </xdr:nvSpPr>
      <xdr:spPr>
        <a:xfrm>
          <a:off x="75628500" y="16651605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000"/>
            <a:t>VER CARPETA VERIFICACIONES PAA VS. PROYECTOS EN EL DRIVE </a:t>
          </a:r>
        </a:p>
      </xdr:txBody>
    </xdr:sp>
    <xdr:clientData/>
  </xdr:twoCellAnchor>
  <xdr:twoCellAnchor editAs="oneCell">
    <xdr:from>
      <xdr:col>41</xdr:col>
      <xdr:colOff>462643</xdr:colOff>
      <xdr:row>49</xdr:row>
      <xdr:rowOff>421822</xdr:rowOff>
    </xdr:from>
    <xdr:to>
      <xdr:col>41</xdr:col>
      <xdr:colOff>6072868</xdr:colOff>
      <xdr:row>49</xdr:row>
      <xdr:rowOff>2258786</xdr:rowOff>
    </xdr:to>
    <xdr:pic>
      <xdr:nvPicPr>
        <xdr:cNvPr id="3" name="Imagen 2">
          <a:extLst>
            <a:ext uri="{FF2B5EF4-FFF2-40B4-BE49-F238E27FC236}">
              <a16:creationId xmlns:a16="http://schemas.microsoft.com/office/drawing/2014/main" id="{EDDEF166-8C6B-461F-BE68-8DFC953FD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91143" y="101510647"/>
          <a:ext cx="5610225" cy="1836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476250</xdr:colOff>
      <xdr:row>50</xdr:row>
      <xdr:rowOff>1233715</xdr:rowOff>
    </xdr:from>
    <xdr:to>
      <xdr:col>41</xdr:col>
      <xdr:colOff>6086475</xdr:colOff>
      <xdr:row>51</xdr:row>
      <xdr:rowOff>1478645</xdr:rowOff>
    </xdr:to>
    <xdr:pic>
      <xdr:nvPicPr>
        <xdr:cNvPr id="4" name="Imagen 3">
          <a:extLst>
            <a:ext uri="{FF2B5EF4-FFF2-40B4-BE49-F238E27FC236}">
              <a16:creationId xmlns:a16="http://schemas.microsoft.com/office/drawing/2014/main" id="{225DA463-4FD8-4D99-A1A0-A128CE836E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104750" y="104818090"/>
          <a:ext cx="5610225" cy="1692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1333500</xdr:colOff>
      <xdr:row>33</xdr:row>
      <xdr:rowOff>1301750</xdr:rowOff>
    </xdr:from>
    <xdr:to>
      <xdr:col>41</xdr:col>
      <xdr:colOff>7207250</xdr:colOff>
      <xdr:row>35</xdr:row>
      <xdr:rowOff>349250</xdr:rowOff>
    </xdr:to>
    <xdr:pic>
      <xdr:nvPicPr>
        <xdr:cNvPr id="5" name="Imagen 4">
          <a:extLst>
            <a:ext uri="{FF2B5EF4-FFF2-40B4-BE49-F238E27FC236}">
              <a16:creationId xmlns:a16="http://schemas.microsoft.com/office/drawing/2014/main" id="{EA0CE0D0-9352-4683-A285-589664C858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962000" y="76053950"/>
          <a:ext cx="587375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476250</xdr:colOff>
      <xdr:row>36</xdr:row>
      <xdr:rowOff>254000</xdr:rowOff>
    </xdr:from>
    <xdr:to>
      <xdr:col>41</xdr:col>
      <xdr:colOff>7134225</xdr:colOff>
      <xdr:row>37</xdr:row>
      <xdr:rowOff>2158999</xdr:rowOff>
    </xdr:to>
    <xdr:pic>
      <xdr:nvPicPr>
        <xdr:cNvPr id="6" name="Imagen 5">
          <a:extLst>
            <a:ext uri="{FF2B5EF4-FFF2-40B4-BE49-F238E27FC236}">
              <a16:creationId xmlns:a16="http://schemas.microsoft.com/office/drawing/2014/main" id="{3224864B-92D4-4209-B0F9-F7ED4698B9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104750" y="79349600"/>
          <a:ext cx="6657975" cy="33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1381124</xdr:colOff>
      <xdr:row>38</xdr:row>
      <xdr:rowOff>349250</xdr:rowOff>
    </xdr:from>
    <xdr:to>
      <xdr:col>41</xdr:col>
      <xdr:colOff>7365999</xdr:colOff>
      <xdr:row>39</xdr:row>
      <xdr:rowOff>539751</xdr:rowOff>
    </xdr:to>
    <xdr:pic>
      <xdr:nvPicPr>
        <xdr:cNvPr id="7" name="Imagen 6">
          <a:extLst>
            <a:ext uri="{FF2B5EF4-FFF2-40B4-BE49-F238E27FC236}">
              <a16:creationId xmlns:a16="http://schemas.microsoft.com/office/drawing/2014/main" id="{5D991680-9613-432C-9C6F-8F35A29919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009624" y="83321525"/>
          <a:ext cx="5984875" cy="1638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547688</xdr:colOff>
      <xdr:row>42</xdr:row>
      <xdr:rowOff>833437</xdr:rowOff>
    </xdr:from>
    <xdr:to>
      <xdr:col>41</xdr:col>
      <xdr:colOff>9620250</xdr:colOff>
      <xdr:row>44</xdr:row>
      <xdr:rowOff>2285998</xdr:rowOff>
    </xdr:to>
    <xdr:pic>
      <xdr:nvPicPr>
        <xdr:cNvPr id="8" name="Imagen 7">
          <a:extLst>
            <a:ext uri="{FF2B5EF4-FFF2-40B4-BE49-F238E27FC236}">
              <a16:creationId xmlns:a16="http://schemas.microsoft.com/office/drawing/2014/main" id="{18925305-A734-4C58-B02D-1EA671D296A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8579"/>
        <a:stretch/>
      </xdr:blipFill>
      <xdr:spPr bwMode="auto">
        <a:xfrm>
          <a:off x="76176188" y="89596912"/>
          <a:ext cx="9072562" cy="745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762000</xdr:colOff>
      <xdr:row>24</xdr:row>
      <xdr:rowOff>1968500</xdr:rowOff>
    </xdr:from>
    <xdr:to>
      <xdr:col>41</xdr:col>
      <xdr:colOff>13303250</xdr:colOff>
      <xdr:row>28</xdr:row>
      <xdr:rowOff>3309936</xdr:rowOff>
    </xdr:to>
    <xdr:pic>
      <xdr:nvPicPr>
        <xdr:cNvPr id="9" name="Imagen 8">
          <a:extLst>
            <a:ext uri="{FF2B5EF4-FFF2-40B4-BE49-F238E27FC236}">
              <a16:creationId xmlns:a16="http://schemas.microsoft.com/office/drawing/2014/main" id="{45C5DE82-0F1E-4782-93E7-76E65AFFF50D}"/>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0983"/>
        <a:stretch/>
      </xdr:blipFill>
      <xdr:spPr bwMode="auto">
        <a:xfrm>
          <a:off x="76390500" y="60023375"/>
          <a:ext cx="12541250" cy="955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730250</xdr:colOff>
      <xdr:row>58</xdr:row>
      <xdr:rowOff>857250</xdr:rowOff>
    </xdr:from>
    <xdr:to>
      <xdr:col>41</xdr:col>
      <xdr:colOff>16319500</xdr:colOff>
      <xdr:row>66</xdr:row>
      <xdr:rowOff>1047750</xdr:rowOff>
    </xdr:to>
    <xdr:pic>
      <xdr:nvPicPr>
        <xdr:cNvPr id="10" name="Imagen 9">
          <a:extLst>
            <a:ext uri="{FF2B5EF4-FFF2-40B4-BE49-F238E27FC236}">
              <a16:creationId xmlns:a16="http://schemas.microsoft.com/office/drawing/2014/main" id="{DA5C4E00-7BE9-437F-87DA-9CB8B33D054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10539"/>
        <a:stretch/>
      </xdr:blipFill>
      <xdr:spPr bwMode="auto">
        <a:xfrm>
          <a:off x="76358750" y="117062250"/>
          <a:ext cx="15589250" cy="1177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1524000</xdr:colOff>
      <xdr:row>76</xdr:row>
      <xdr:rowOff>428624</xdr:rowOff>
    </xdr:from>
    <xdr:to>
      <xdr:col>41</xdr:col>
      <xdr:colOff>16097250</xdr:colOff>
      <xdr:row>80</xdr:row>
      <xdr:rowOff>1285875</xdr:rowOff>
    </xdr:to>
    <xdr:pic>
      <xdr:nvPicPr>
        <xdr:cNvPr id="11" name="Imagen 10">
          <a:extLst>
            <a:ext uri="{FF2B5EF4-FFF2-40B4-BE49-F238E27FC236}">
              <a16:creationId xmlns:a16="http://schemas.microsoft.com/office/drawing/2014/main" id="{DC9E2B8F-CA6B-4284-BD34-D24117B76EB3}"/>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23948"/>
        <a:stretch/>
      </xdr:blipFill>
      <xdr:spPr bwMode="auto">
        <a:xfrm>
          <a:off x="77152500" y="146980274"/>
          <a:ext cx="14573250" cy="707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889000</xdr:colOff>
      <xdr:row>9</xdr:row>
      <xdr:rowOff>1682750</xdr:rowOff>
    </xdr:from>
    <xdr:to>
      <xdr:col>41</xdr:col>
      <xdr:colOff>16097250</xdr:colOff>
      <xdr:row>10</xdr:row>
      <xdr:rowOff>3333749</xdr:rowOff>
    </xdr:to>
    <xdr:pic>
      <xdr:nvPicPr>
        <xdr:cNvPr id="12" name="Imagen 11">
          <a:extLst>
            <a:ext uri="{FF2B5EF4-FFF2-40B4-BE49-F238E27FC236}">
              <a16:creationId xmlns:a16="http://schemas.microsoft.com/office/drawing/2014/main" id="{8D5E0EC9-8ED7-438A-B19A-0E3E7940C322}"/>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9434"/>
        <a:stretch/>
      </xdr:blipFill>
      <xdr:spPr bwMode="auto">
        <a:xfrm>
          <a:off x="76517500" y="23714075"/>
          <a:ext cx="15208250" cy="558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1238250</xdr:colOff>
      <xdr:row>11</xdr:row>
      <xdr:rowOff>619125</xdr:rowOff>
    </xdr:from>
    <xdr:to>
      <xdr:col>41</xdr:col>
      <xdr:colOff>16129000</xdr:colOff>
      <xdr:row>12</xdr:row>
      <xdr:rowOff>3571875</xdr:rowOff>
    </xdr:to>
    <xdr:pic>
      <xdr:nvPicPr>
        <xdr:cNvPr id="13" name="Imagen 12">
          <a:extLst>
            <a:ext uri="{FF2B5EF4-FFF2-40B4-BE49-F238E27FC236}">
              <a16:creationId xmlns:a16="http://schemas.microsoft.com/office/drawing/2014/main" id="{E01AEE25-39A0-462D-9527-6898D14B938E}"/>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9936"/>
        <a:stretch/>
      </xdr:blipFill>
      <xdr:spPr bwMode="auto">
        <a:xfrm>
          <a:off x="76866750" y="30060900"/>
          <a:ext cx="14890750" cy="582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1365250</xdr:colOff>
      <xdr:row>82</xdr:row>
      <xdr:rowOff>762000</xdr:rowOff>
    </xdr:from>
    <xdr:to>
      <xdr:col>41</xdr:col>
      <xdr:colOff>15557500</xdr:colOff>
      <xdr:row>85</xdr:row>
      <xdr:rowOff>1365250</xdr:rowOff>
    </xdr:to>
    <xdr:pic>
      <xdr:nvPicPr>
        <xdr:cNvPr id="14" name="Imagen 13">
          <a:extLst>
            <a:ext uri="{FF2B5EF4-FFF2-40B4-BE49-F238E27FC236}">
              <a16:creationId xmlns:a16="http://schemas.microsoft.com/office/drawing/2014/main" id="{68F000B9-12BB-4DA0-81EA-644F7C2EFA68}"/>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r="28322"/>
        <a:stretch/>
      </xdr:blipFill>
      <xdr:spPr bwMode="auto">
        <a:xfrm>
          <a:off x="76993750" y="157143450"/>
          <a:ext cx="14192250" cy="494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3371850</xdr:colOff>
      <xdr:row>87</xdr:row>
      <xdr:rowOff>628650</xdr:rowOff>
    </xdr:from>
    <xdr:to>
      <xdr:col>41</xdr:col>
      <xdr:colOff>12363450</xdr:colOff>
      <xdr:row>87</xdr:row>
      <xdr:rowOff>3200400</xdr:rowOff>
    </xdr:to>
    <xdr:pic>
      <xdr:nvPicPr>
        <xdr:cNvPr id="15" name="Imagen 14">
          <a:extLst>
            <a:ext uri="{FF2B5EF4-FFF2-40B4-BE49-F238E27FC236}">
              <a16:creationId xmlns:a16="http://schemas.microsoft.com/office/drawing/2014/main" id="{2E754ED2-1F2F-40EB-B0C6-6510D3ED8D94}"/>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7419"/>
        <a:stretch/>
      </xdr:blipFill>
      <xdr:spPr bwMode="auto">
        <a:xfrm>
          <a:off x="79000350" y="164249100"/>
          <a:ext cx="8991600"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571500</xdr:colOff>
      <xdr:row>4</xdr:row>
      <xdr:rowOff>47626</xdr:rowOff>
    </xdr:from>
    <xdr:to>
      <xdr:col>41</xdr:col>
      <xdr:colOff>16954499</xdr:colOff>
      <xdr:row>6</xdr:row>
      <xdr:rowOff>4181475</xdr:rowOff>
    </xdr:to>
    <xdr:pic>
      <xdr:nvPicPr>
        <xdr:cNvPr id="16" name="Imagen 15">
          <a:extLst>
            <a:ext uri="{FF2B5EF4-FFF2-40B4-BE49-F238E27FC236}">
              <a16:creationId xmlns:a16="http://schemas.microsoft.com/office/drawing/2014/main" id="{EB6B0055-B708-45E7-9359-9DBE3B7AAC36}"/>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8923"/>
        <a:stretch/>
      </xdr:blipFill>
      <xdr:spPr bwMode="auto">
        <a:xfrm>
          <a:off x="76200000" y="7820026"/>
          <a:ext cx="16382999" cy="1159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952500</xdr:colOff>
      <xdr:row>18</xdr:row>
      <xdr:rowOff>95251</xdr:rowOff>
    </xdr:from>
    <xdr:to>
      <xdr:col>41</xdr:col>
      <xdr:colOff>15208250</xdr:colOff>
      <xdr:row>19</xdr:row>
      <xdr:rowOff>71438</xdr:rowOff>
    </xdr:to>
    <xdr:pic>
      <xdr:nvPicPr>
        <xdr:cNvPr id="17" name="Imagen 16">
          <a:extLst>
            <a:ext uri="{FF2B5EF4-FFF2-40B4-BE49-F238E27FC236}">
              <a16:creationId xmlns:a16="http://schemas.microsoft.com/office/drawing/2014/main" id="{9389C7F1-08BB-4821-B3A4-BDB669E02BDC}"/>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28745"/>
        <a:stretch/>
      </xdr:blipFill>
      <xdr:spPr bwMode="auto">
        <a:xfrm>
          <a:off x="38385750" y="59602689"/>
          <a:ext cx="14255750" cy="488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603250</xdr:colOff>
      <xdr:row>11</xdr:row>
      <xdr:rowOff>571500</xdr:rowOff>
    </xdr:from>
    <xdr:to>
      <xdr:col>52</xdr:col>
      <xdr:colOff>12731750</xdr:colOff>
      <xdr:row>18</xdr:row>
      <xdr:rowOff>1587500</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401"/>
        <a:stretch/>
      </xdr:blipFill>
      <xdr:spPr bwMode="auto">
        <a:xfrm>
          <a:off x="91344750" y="8858250"/>
          <a:ext cx="12128500" cy="1000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285750</xdr:colOff>
      <xdr:row>2</xdr:row>
      <xdr:rowOff>130175</xdr:rowOff>
    </xdr:from>
    <xdr:ext cx="14077950" cy="72199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8889" t="23180" r="16827" b="17959"/>
        <a:stretch/>
      </xdr:blipFill>
      <xdr:spPr>
        <a:xfrm>
          <a:off x="285750" y="511175"/>
          <a:ext cx="14077950" cy="7219950"/>
        </a:xfrm>
        <a:prstGeom prst="rect">
          <a:avLst/>
        </a:prstGeom>
      </xdr:spPr>
    </xdr:pic>
    <xdr:clientData/>
  </xdr:oneCellAnchor>
  <xdr:oneCellAnchor>
    <xdr:from>
      <xdr:col>20</xdr:col>
      <xdr:colOff>133350</xdr:colOff>
      <xdr:row>3</xdr:row>
      <xdr:rowOff>133350</xdr:rowOff>
    </xdr:from>
    <xdr:ext cx="11620500" cy="6800850"/>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16107" t="22659" r="15509" b="8582"/>
        <a:stretch/>
      </xdr:blipFill>
      <xdr:spPr>
        <a:xfrm>
          <a:off x="15373350" y="704850"/>
          <a:ext cx="11620500" cy="6800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SISTEMA30052023F.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to%201578\Gesti&#243;n%20Riesgo\Gestion\GESTIONTALENTOHUMANO1final%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to%201578\Gesti&#243;n%20Riesgo\Gestion\GESTINCONTRATACIN%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to%201578\Gesti&#243;n%20Riesgo\Gestion\GESTIONDOCUMENTAL%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to%201578\Gesti&#243;n%20Riesgo\Gestion\1.GESTIONSERVICIOALACIUDADANIAfinal%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cto%201578\Gesti&#243;n%20Riesgo\Gestion\GESTIONJURIDICA290320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cto%201578\Gesti&#243;n%20Riesgo\Gestion\GESTINDEASUNTOSLOCALES08032023%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cto%201578\Gesti&#243;n%20Riesgo\Gestion\GESTIONCONTROLINTERNO%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cto%201578\Gesti&#243;n%20Riesgo\Gestion\OCDI-GESTIONCONTROLDISCIPLINARIO2903202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to%201578\Gesti&#243;n%20Riesgo\Gestion\GESTINCOMUNICACIONES%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to%201578\Gesti&#243;n%20Riesgo\Gestion\PLANEACION202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yanira.diaz/Downloads/MAPADERIESGOSTICSEGURIDADINFORMACIN12072022anonimizado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ADMINISTRACINYMANTENIMIENTODEPARQUESYESCENARIOS%20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STRD26072023F.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CONTRUCCIONES0803202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FINANCIERA31072023F.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TALENTOHUMANO07062023F.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NCONTRATACIN30062023F.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DOCUMENTAL27072023f.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JURIDICA28072023ok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GESTIONCONTROLDISCIPLINARIO27072023f.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lexander.oliveros/Downloads/Riesgos%20de%20Gesti&#243;n%20vig%202%20Cuatrimestre/PLANEACIO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assword\Proyectos%20(Confidencial)\ANM\ISO%2027001%20-%20Oct_Dic%202016\Inventario%20de%20Activos\Copia%20de%20SGD-ANM-RegistroActivosInformacionANM-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ebastian/Downloads/RIESGOSASUNTOSLOCALES04092023%20(Autoguardad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ebastian/Downloads/GESTION%20STC%202508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to%201578\Gesti&#243;n%20Riesgo\Gestion\GESTIONSISTEMAS%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o%201578\Gesti&#243;n%20Riesgo\Gestion\ADMINISTRACINYMANTENIMIENTODEPARQUESYESCENARIOS%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to%201578\Gesti&#243;n%20Riesgo\Gestion\GESTINFOMENTOAF.DYR%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to%201578\Gesti&#243;n%20Riesgo\Gestion\GESTIONCONTRUCCIONES08032023%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to%201578\Gesti&#243;n%20Riesgo\Gestion\GESTINFINANCIERA06032021%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to%201578\Gesti&#243;n%20Riesgo\Gestion\GESTINRECURSOSFISICO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eguridad informac"/>
      <sheetName val="Hoja2"/>
      <sheetName val="Definicione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4">
          <cell r="B4" t="str">
            <v>Leve 20%</v>
          </cell>
          <cell r="C4" t="str">
            <v xml:space="preserve">Afectación menor a 10 SMLMV </v>
          </cell>
          <cell r="D4" t="str">
            <v>El riesgo afecta la imagen de alguna área de la organización</v>
          </cell>
        </row>
        <row r="5">
          <cell r="B5" t="str">
            <v xml:space="preserve">Menor-40% </v>
          </cell>
          <cell r="C5" t="str">
            <v xml:space="preserve">Entre 10 y 50 SMLMV </v>
          </cell>
          <cell r="D5" t="str">
            <v>El riesgo afecta la imagen de la entidad internamente, de conocimiento general, nivel interno, de junta dircetiva y accionistas y/o de provedores</v>
          </cell>
        </row>
        <row r="6">
          <cell r="B6" t="str">
            <v>Moderado 60%</v>
          </cell>
          <cell r="C6" t="str">
            <v xml:space="preserve">Entre 50 y 100 SMLMV </v>
          </cell>
          <cell r="D6" t="str">
            <v>El riesgo afecta la imagen de la entidad con algunos usuarios de relevancia frente al logro de los objetivos</v>
          </cell>
        </row>
        <row r="7">
          <cell r="B7" t="str">
            <v>Mayor 80%</v>
          </cell>
          <cell r="C7" t="str">
            <v xml:space="preserve">Entre 100 y 500 SMLMV </v>
          </cell>
          <cell r="D7" t="str">
            <v>El riesgo afecta la imagen de de la entidad con efecto publicitario sostenido a nivel de sector administrativo, nivel departamental o municipal</v>
          </cell>
        </row>
        <row r="8">
          <cell r="B8" t="str">
            <v>Catastrófico 100%</v>
          </cell>
          <cell r="C8" t="str">
            <v xml:space="preserve">Mayor a 500 SMLMV </v>
          </cell>
          <cell r="D8" t="str">
            <v>El riesgo afecta la imagen de la entidad a nivel nacional, con efecto publicitarios sostenible a nivel país</v>
          </cell>
        </row>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riterios "/>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
      <sheetName val="Criterio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RITERIOS "/>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alificacion PI"/>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 val="Tabla Valoración controles"/>
      <sheetName val="Definiciones"/>
      <sheetName val="Mapa riesgos seguridad informac"/>
      <sheetName val="Hoja2"/>
      <sheetName val="Matriz Calor "/>
      <sheetName val="Tabla probabilidad"/>
      <sheetName val="Hoja1"/>
    </sheetNames>
    <sheetDataSet>
      <sheetData sheetId="0">
        <row r="4">
          <cell r="B4" t="str">
            <v>Leve 20%</v>
          </cell>
          <cell r="C4" t="str">
            <v xml:space="preserve">Afectación menor a 10 SMLMV </v>
          </cell>
          <cell r="D4" t="str">
            <v>El riesgo afecta la imagen de alguna área de la organización</v>
          </cell>
        </row>
        <row r="5">
          <cell r="C5" t="str">
            <v xml:space="preserve">Entre 10 y 50 SMLMV </v>
          </cell>
          <cell r="D5" t="str">
            <v>El riesgo afecta la imagen de la entidad internamente, de conocimiento general, nivel interno, de junta dircetiva y accionistas y/o de provedores</v>
          </cell>
        </row>
        <row r="6">
          <cell r="C6" t="str">
            <v xml:space="preserve">Entre 50 y 100 SMLMV </v>
          </cell>
          <cell r="D6" t="str">
            <v>El riesgo afecta la imagen de la entidad con algunos usuarios de relevancia frente al logro de los objetivos</v>
          </cell>
        </row>
        <row r="7">
          <cell r="C7" t="str">
            <v xml:space="preserve">Entre 100 y 500 SMLMV </v>
          </cell>
          <cell r="D7" t="str">
            <v>El riesgo afecta la imagen de de la entidad con efecto publicitario sostenido a nivel de sector administrativo, nivel departamental o municipal</v>
          </cell>
        </row>
        <row r="8">
          <cell r="C8" t="str">
            <v xml:space="preserve">Mayor a 500 SMLMV </v>
          </cell>
          <cell r="D8" t="str">
            <v>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Hoja3"/>
      <sheetName val="Tabla probabilidad"/>
      <sheetName val="Tabla Impacto"/>
      <sheetName val="riesgos MGA 7853"/>
      <sheetName val="riesgos MGA 7855"/>
      <sheetName val="riesgos MGA 7905"/>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sheetName val="riesgos MGA 7854"/>
      <sheetName val="riesgos MGA 7852"/>
      <sheetName val="riesgos MGA 7851"/>
      <sheetName val="riesgos MGA 7850"/>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risgos MGA 7856"/>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riterios "/>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ow r="221">
          <cell r="B221" t="str">
            <v>Criterios</v>
          </cell>
        </row>
        <row r="222">
          <cell r="B222" t="str">
            <v>Afectación Económica o presupuestal</v>
          </cell>
        </row>
        <row r="223">
          <cell r="B223" t="str">
            <v>Pérdida Reputacional</v>
          </cell>
          <cell r="F223" t="str">
            <v>❌</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Opciones Tratamiento"/>
      <sheetName val="Hoja1"/>
    </sheetNames>
    <sheetDataSet>
      <sheetData sheetId="0" refreshError="1"/>
      <sheetData sheetId="1" refreshError="1"/>
      <sheetData sheetId="2" refreshError="1"/>
      <sheetData sheetId="3">
        <row r="221">
          <cell r="B221" t="str">
            <v>Criterios</v>
          </cell>
        </row>
        <row r="222">
          <cell r="B222" t="str">
            <v>Afectación Económica o presupuestal</v>
          </cell>
        </row>
        <row r="223">
          <cell r="B223" t="str">
            <v>Pérdida Reputacional</v>
          </cell>
          <cell r="F223" t="str">
            <v>❌</v>
          </cell>
        </row>
      </sheetData>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ow r="221">
          <cell r="B221" t="str">
            <v>Criterios</v>
          </cell>
        </row>
        <row r="222">
          <cell r="B222" t="str">
            <v>Afectación Económica o presupuestal</v>
          </cell>
        </row>
        <row r="223">
          <cell r="B223" t="str">
            <v>Pérdida Reputacional</v>
          </cell>
          <cell r="F223" t="str">
            <v>❌</v>
          </cell>
        </row>
      </sheetData>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alificacion PI"/>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Activos InformacionANM"/>
      <sheetName val="Datos"/>
      <sheetName val="Unidades Productoras"/>
      <sheetName val="CCD"/>
    </sheetNames>
    <sheetDataSet>
      <sheetData sheetId="0" refreshError="1"/>
      <sheetData sheetId="1">
        <row r="1">
          <cell r="A1" t="str">
            <v>Idioma</v>
          </cell>
          <cell r="C1" t="str">
            <v>Medio de conservación soporte</v>
          </cell>
          <cell r="E1" t="str">
            <v>Formato</v>
          </cell>
          <cell r="L1" t="str">
            <v>SERIE</v>
          </cell>
        </row>
        <row r="2">
          <cell r="A2" t="str">
            <v>Español</v>
          </cell>
          <cell r="C2" t="str">
            <v>Físico</v>
          </cell>
          <cell r="E2" t="str">
            <v>Papel</v>
          </cell>
          <cell r="L2" t="str">
            <v>Acciones Constitucionales</v>
          </cell>
        </row>
        <row r="3">
          <cell r="A3" t="str">
            <v>Español / Ingles</v>
          </cell>
          <cell r="C3" t="str">
            <v>Análogo</v>
          </cell>
          <cell r="E3" t="str">
            <v>Cintas</v>
          </cell>
          <cell r="L3" t="str">
            <v>Actas</v>
          </cell>
        </row>
        <row r="4">
          <cell r="A4" t="str">
            <v>Francés</v>
          </cell>
          <cell r="C4" t="str">
            <v>Digital o Electrónico</v>
          </cell>
          <cell r="E4" t="str">
            <v>Html</v>
          </cell>
          <cell r="L4" t="str">
            <v>Áreas de Reserva Especial</v>
          </cell>
        </row>
        <row r="5">
          <cell r="A5" t="str">
            <v>Ingles</v>
          </cell>
          <cell r="E5" t="str">
            <v>Csv</v>
          </cell>
          <cell r="L5" t="str">
            <v>Áreas Estratégicas Mineras</v>
          </cell>
        </row>
        <row r="6">
          <cell r="E6" t="str">
            <v>Doc</v>
          </cell>
          <cell r="L6" t="str">
            <v>Asistencia Técnica Minería</v>
          </cell>
        </row>
        <row r="7">
          <cell r="E7" t="str">
            <v>Docx</v>
          </cell>
          <cell r="L7" t="str">
            <v>Asistencia Técnica Restitución de Tierras</v>
          </cell>
        </row>
        <row r="8">
          <cell r="E8" t="str">
            <v>Jpg</v>
          </cell>
          <cell r="L8" t="str">
            <v>Auditorías</v>
          </cell>
        </row>
        <row r="9">
          <cell r="E9" t="str">
            <v xml:space="preserve">Msg </v>
          </cell>
          <cell r="L9" t="str">
            <v>Boletines</v>
          </cell>
        </row>
        <row r="10">
          <cell r="E10" t="str">
            <v xml:space="preserve">Odt </v>
          </cell>
          <cell r="L10" t="str">
            <v>Caja Menor</v>
          </cell>
        </row>
        <row r="11">
          <cell r="E11" t="str">
            <v>Pdf</v>
          </cell>
          <cell r="L11" t="str">
            <v>Certificaciones</v>
          </cell>
        </row>
        <row r="12">
          <cell r="E12" t="str">
            <v>Png</v>
          </cell>
          <cell r="L12" t="str">
            <v>Circulares</v>
          </cell>
        </row>
        <row r="13">
          <cell r="E13" t="str">
            <v xml:space="preserve">Ppt </v>
          </cell>
          <cell r="L13" t="str">
            <v>Comunicaciones</v>
          </cell>
        </row>
        <row r="14">
          <cell r="E14" t="str">
            <v>Sxw</v>
          </cell>
          <cell r="L14" t="str">
            <v>Comunidades Étnicas</v>
          </cell>
        </row>
        <row r="15">
          <cell r="E15" t="str">
            <v>Txt</v>
          </cell>
          <cell r="L15" t="str">
            <v xml:space="preserve">Conceptos  </v>
          </cell>
        </row>
        <row r="16">
          <cell r="E16" t="str">
            <v>Xls</v>
          </cell>
          <cell r="L16" t="str">
            <v>Conciliaciones Bancarias</v>
          </cell>
        </row>
        <row r="17">
          <cell r="E17" t="str">
            <v>Xlsx</v>
          </cell>
          <cell r="L17" t="str">
            <v>Conciliaciones Extrajudiciales</v>
          </cell>
        </row>
        <row r="18">
          <cell r="L18" t="str">
            <v>Consecutivo de Comunicaciones Oficiales</v>
          </cell>
        </row>
        <row r="19">
          <cell r="L19" t="str">
            <v>Consecutivo de Planillas Correspondencia</v>
          </cell>
        </row>
        <row r="20">
          <cell r="L20" t="str">
            <v xml:space="preserve">Contratos </v>
          </cell>
        </row>
        <row r="21">
          <cell r="L21" t="str">
            <v>Custodia de Expedientes Mineros</v>
          </cell>
        </row>
        <row r="22">
          <cell r="L22" t="str">
            <v>Datos Abiertos</v>
          </cell>
        </row>
        <row r="23">
          <cell r="L23" t="str">
            <v>Derechos de Petición, Quejas, Reclamos y Sugerencias</v>
          </cell>
        </row>
        <row r="24">
          <cell r="L24" t="str">
            <v>Emergencias Mineras</v>
          </cell>
        </row>
        <row r="25">
          <cell r="L25" t="str">
            <v>Estados Financieros</v>
          </cell>
        </row>
        <row r="26">
          <cell r="L26" t="str">
            <v>Estadísticas</v>
          </cell>
        </row>
        <row r="27">
          <cell r="L27" t="str">
            <v xml:space="preserve">Facturas </v>
          </cell>
        </row>
        <row r="28">
          <cell r="L28" t="str">
            <v>Gestión Ambiental</v>
          </cell>
        </row>
        <row r="29">
          <cell r="L29" t="str">
            <v xml:space="preserve">Gestión Documental </v>
          </cell>
        </row>
        <row r="30">
          <cell r="L30" t="str">
            <v>Historias de Vehículos</v>
          </cell>
        </row>
        <row r="31">
          <cell r="L31" t="str">
            <v xml:space="preserve">Historias Inmobiliarias </v>
          </cell>
        </row>
        <row r="32">
          <cell r="L32" t="str">
            <v>Historias Laborales</v>
          </cell>
        </row>
        <row r="33">
          <cell r="L33" t="str">
            <v>Hojas de Reporte</v>
          </cell>
        </row>
        <row r="34">
          <cell r="L34" t="str">
            <v>Impuestos</v>
          </cell>
        </row>
        <row r="35">
          <cell r="L35" t="str">
            <v>Informes</v>
          </cell>
        </row>
        <row r="36">
          <cell r="L36" t="str">
            <v xml:space="preserve">Información Inversionistas </v>
          </cell>
        </row>
        <row r="37">
          <cell r="L37" t="str">
            <v>Instrumentos Archivísticos</v>
          </cell>
        </row>
        <row r="38">
          <cell r="L38" t="str">
            <v>Inventarios</v>
          </cell>
        </row>
        <row r="39">
          <cell r="L39" t="str">
            <v>Legalización de Comisiones</v>
          </cell>
        </row>
        <row r="40">
          <cell r="L40" t="str">
            <v>Licencias de Software</v>
          </cell>
        </row>
        <row r="41">
          <cell r="L41" t="str">
            <v>Mantenimiento de Equipos</v>
          </cell>
        </row>
        <row r="42">
          <cell r="L42" t="str">
            <v xml:space="preserve">Manuales </v>
          </cell>
        </row>
        <row r="43">
          <cell r="L43" t="str">
            <v>Material Informativo</v>
          </cell>
        </row>
        <row r="44">
          <cell r="L44" t="str">
            <v>Monetizaciones</v>
          </cell>
        </row>
        <row r="45">
          <cell r="L45" t="str">
            <v xml:space="preserve">Nómina </v>
          </cell>
        </row>
        <row r="46">
          <cell r="L46" t="str">
            <v>Notas Crédito</v>
          </cell>
        </row>
        <row r="47">
          <cell r="L47" t="str">
            <v>Notas Debito</v>
          </cell>
        </row>
        <row r="48">
          <cell r="L48" t="str">
            <v xml:space="preserve">Notificaciones </v>
          </cell>
        </row>
        <row r="49">
          <cell r="L49" t="str">
            <v>Plan Operativo Anual POA</v>
          </cell>
        </row>
        <row r="50">
          <cell r="L50" t="str">
            <v>Planes</v>
          </cell>
        </row>
        <row r="51">
          <cell r="L51" t="str">
            <v>Planillas de Control</v>
          </cell>
        </row>
        <row r="52">
          <cell r="L52" t="str">
            <v>Políticas</v>
          </cell>
        </row>
        <row r="53">
          <cell r="L53" t="str">
            <v>Presupuesto</v>
          </cell>
        </row>
        <row r="54">
          <cell r="L54" t="str">
            <v>Procesos</v>
          </cell>
        </row>
        <row r="55">
          <cell r="L55" t="str">
            <v>Programas</v>
          </cell>
        </row>
        <row r="56">
          <cell r="L56" t="str">
            <v>Promoción</v>
          </cell>
        </row>
        <row r="57">
          <cell r="L57" t="str">
            <v>Proyectos</v>
          </cell>
        </row>
        <row r="58">
          <cell r="L58" t="str">
            <v>Registro Único de Comercializadores Mineros (RUCOM)</v>
          </cell>
        </row>
        <row r="59">
          <cell r="L59" t="str">
            <v>Registros de Prensa</v>
          </cell>
        </row>
        <row r="60">
          <cell r="L60" t="str">
            <v>Reporte de Distribución y Giro Contraprestaciones Económicas</v>
          </cell>
        </row>
        <row r="61">
          <cell r="L61" t="str">
            <v>Reporte de Transferencias</v>
          </cell>
        </row>
        <row r="62">
          <cell r="L62" t="str">
            <v>Reporte Gráfico</v>
          </cell>
        </row>
        <row r="63">
          <cell r="L63" t="str">
            <v>Reportes a Control Interno Disciplinario</v>
          </cell>
        </row>
        <row r="64">
          <cell r="L64" t="str">
            <v>Resoluciones</v>
          </cell>
        </row>
        <row r="65">
          <cell r="L65" t="str">
            <v xml:space="preserve">Sistemas   </v>
          </cell>
        </row>
        <row r="66">
          <cell r="L66" t="str">
            <v>Solicitudes de CDP</v>
          </cell>
        </row>
        <row r="67">
          <cell r="L67" t="str">
            <v>Solicitudes Mineras</v>
          </cell>
        </row>
        <row r="68">
          <cell r="L68" t="str">
            <v>Solicitudes Servicios Tecnológicos</v>
          </cell>
        </row>
        <row r="69">
          <cell r="L69" t="str">
            <v>Titulo Minero de Interés Nacional</v>
          </cell>
        </row>
        <row r="70">
          <cell r="L70" t="str">
            <v>Títulos Mineros</v>
          </cell>
        </row>
        <row r="71">
          <cell r="L71" t="str">
            <v>Traslados Presupuestales</v>
          </cell>
        </row>
        <row r="72">
          <cell r="L72" t="str">
            <v xml:space="preserve">Visitas Técnicas de Seguridad </v>
          </cell>
        </row>
      </sheetData>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ow r="221">
          <cell r="B221" t="str">
            <v>Criterios</v>
          </cell>
        </row>
        <row r="222">
          <cell r="B222" t="str">
            <v>Afectación Económica o presupuestal</v>
          </cell>
        </row>
        <row r="223">
          <cell r="B223" t="str">
            <v>Pérdida Reputacional</v>
          </cell>
          <cell r="F223" t="str">
            <v>❌</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risgos MGA 7856"/>
      <sheetName val="Hoja2"/>
      <sheetName val="Matriz Calor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eguridad informac"/>
      <sheetName val="Hoja2"/>
      <sheetName val="Definicione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4">
          <cell r="B4" t="str">
            <v>Leve 20%</v>
          </cell>
          <cell r="C4" t="str">
            <v xml:space="preserve">Afectación menor a 10 SMLMV </v>
          </cell>
          <cell r="D4" t="str">
            <v>El riesgo afecta la imagen de alguna área de la organización</v>
          </cell>
        </row>
        <row r="5">
          <cell r="B5" t="str">
            <v xml:space="preserve">Menor-40% </v>
          </cell>
          <cell r="C5" t="str">
            <v xml:space="preserve">Entre 10 y 50 SMLMV </v>
          </cell>
          <cell r="D5" t="str">
            <v>El riesgo afecta la imagen de la entidad internamente, de conocimiento general, nivel interno, de junta dircetiva y accionistas y/o de provedores</v>
          </cell>
        </row>
        <row r="6">
          <cell r="B6" t="str">
            <v>Moderado 60%</v>
          </cell>
          <cell r="C6" t="str">
            <v xml:space="preserve">Entre 50 y 100 SMLMV </v>
          </cell>
          <cell r="D6" t="str">
            <v>El riesgo afecta la imagen de la entidad con algunos usuarios de relevancia frente al logro de los objetivos</v>
          </cell>
        </row>
        <row r="7">
          <cell r="B7" t="str">
            <v>Mayor 80%</v>
          </cell>
          <cell r="C7" t="str">
            <v xml:space="preserve">Entre 100 y 500 SMLMV </v>
          </cell>
          <cell r="D7" t="str">
            <v>El riesgo afecta la imagen de de la entidad con efecto publicitario sostenido a nivel de sector administrativo, nivel departamental o municipal</v>
          </cell>
        </row>
        <row r="8">
          <cell r="B8" t="str">
            <v>Catastrófico 100%</v>
          </cell>
          <cell r="C8" t="str">
            <v xml:space="preserve">Mayor a 500 SMLMV </v>
          </cell>
          <cell r="D8" t="str">
            <v>El riesgo afecta la imagen de la entidad a nivel nacional, con efecto publicitarios sostenible a nivel país</v>
          </cell>
        </row>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Hoja3"/>
      <sheetName val="Tabla probabilidad"/>
      <sheetName val="Tabla Impacto"/>
      <sheetName val="riesgos MGA 7853"/>
      <sheetName val="riesgos MGA 7855"/>
      <sheetName val="riesgos MGA 7905"/>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sheetName val="riesgos MGA 7854"/>
      <sheetName val="riesgos MGA 7852"/>
      <sheetName val="riesgos MGA 7851"/>
      <sheetName val="riesgos MGA 7850"/>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risgos MGA 7856"/>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ndrés Eusse" id="{66A409F8-47EA-4063-882E-713046CECA32}" userId="5b0b37f26f4daf53"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11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formats count="5">
    <format dxfId="1133">
      <pivotArea field="1" type="button" dataOnly="0" labelOnly="1" outline="0" axis="axisRow" fieldPosition="1"/>
    </format>
    <format dxfId="1132">
      <pivotArea dataOnly="0" labelOnly="1" outline="0" fieldPosition="0">
        <references count="1">
          <reference field="0" count="1">
            <x v="0"/>
          </reference>
        </references>
      </pivotArea>
    </format>
    <format dxfId="1131">
      <pivotArea dataOnly="0" labelOnly="1" outline="0" fieldPosition="0">
        <references count="1">
          <reference field="0" count="1">
            <x v="1"/>
          </reference>
        </references>
      </pivotArea>
    </format>
    <format dxfId="1130">
      <pivotArea dataOnly="0" labelOnly="1" outline="0" fieldPosition="0">
        <references count="2">
          <reference field="0" count="1" selected="0">
            <x v="0"/>
          </reference>
          <reference field="1" count="5">
            <x v="0"/>
            <x v="6"/>
            <x v="7"/>
            <x v="8"/>
            <x v="9"/>
          </reference>
        </references>
      </pivotArea>
    </format>
    <format dxfId="1129">
      <pivotArea dataOnly="0" labelOnly="1" outline="0" fieldPosition="0">
        <references count="2">
          <reference field="0" count="1" selected="0">
            <x v="1"/>
          </reference>
          <reference field="1" count="5">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1128" dataDxfId="1127">
  <autoFilter ref="B209:C219" xr:uid="{00000000-0009-0000-0100-000001000000}"/>
  <tableColumns count="2">
    <tableColumn id="1" xr3:uid="{00000000-0010-0000-0000-000001000000}" name="Criterios" dataDxfId="1126"/>
    <tableColumn id="2" xr3:uid="{00000000-0010-0000-0000-000002000000}" name="Subcriterios" dataDxfId="1125"/>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 dT="2023-09-11T13:33:39.53" personId="{66A409F8-47EA-4063-882E-713046CECA32}" id="{4717C1F0-E33C-4673-842D-95D107F37664}">
    <text>* máximo 2 veces por año
 *de 3 a 24 veces por año
 *de 24 a 500 veces por año
* mínimo 500 veces al año y máximo 5000 veces por año
*más de 5000 veces por año</text>
  </threadedComment>
</ThreadedComments>
</file>

<file path=xl/threadedComments/threadedComment2.xml><?xml version="1.0" encoding="utf-8"?>
<ThreadedComments xmlns="http://schemas.microsoft.com/office/spreadsheetml/2018/threadedcomments" xmlns:x="http://schemas.openxmlformats.org/spreadsheetml/2006/main">
  <threadedComment ref="M6" dT="2023-09-12T12:52:42.48" personId="{66A409F8-47EA-4063-882E-713046CECA32}" id="{525F7C9A-5A91-4FF0-BAA1-D210AF395F4B}">
    <text>* máximos 2 veces por año
 *de 3 a 24 veces por año
 *de 24 a 500 veces por año
* mínimo 500 veces al año y máximo 5000 veces por año
*más de 5000 veces por año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AQ116"/>
  <sheetViews>
    <sheetView zoomScale="85" zoomScaleNormal="85" workbookViewId="0">
      <selection activeCell="S5" sqref="S5"/>
    </sheetView>
  </sheetViews>
  <sheetFormatPr baseColWidth="10" defaultColWidth="11.42578125" defaultRowHeight="114" customHeight="1" x14ac:dyDescent="0.25"/>
  <cols>
    <col min="1" max="1" width="35.85546875" style="58" customWidth="1"/>
    <col min="2" max="2" width="24.85546875" style="58" customWidth="1"/>
    <col min="3" max="3" width="45.7109375" style="58" customWidth="1"/>
    <col min="4" max="4" width="25.28515625" style="58" hidden="1" customWidth="1"/>
    <col min="5" max="5" width="51.85546875" style="58" hidden="1" customWidth="1"/>
    <col min="6" max="6" width="36" style="58" hidden="1" customWidth="1"/>
    <col min="7" max="7" width="34" style="58" hidden="1" customWidth="1"/>
    <col min="8" max="8" width="45" style="58" hidden="1" customWidth="1"/>
    <col min="9" max="9" width="43.42578125" style="58" hidden="1" customWidth="1"/>
    <col min="10" max="10" width="38.42578125" style="58" hidden="1" customWidth="1"/>
    <col min="11" max="11" width="23.7109375" style="58" hidden="1" customWidth="1"/>
    <col min="12" max="12" width="18.140625" style="58" hidden="1" customWidth="1"/>
    <col min="13" max="13" width="17" style="58" hidden="1" customWidth="1"/>
    <col min="14" max="14" width="72" style="58" hidden="1" customWidth="1"/>
    <col min="15" max="15" width="14.28515625" style="58" customWidth="1"/>
    <col min="16" max="16" width="17.5703125" style="58" customWidth="1"/>
    <col min="17" max="17" width="32" style="58" customWidth="1"/>
    <col min="18" max="18" width="45.28515625" style="58" customWidth="1"/>
    <col min="19" max="19" width="29.5703125" style="58" customWidth="1"/>
    <col min="20" max="20" width="31.5703125" style="58" customWidth="1"/>
    <col min="21" max="30" width="17.5703125" style="58" hidden="1" customWidth="1"/>
    <col min="31" max="31" width="6.140625" style="58" hidden="1" customWidth="1"/>
    <col min="32" max="32" width="7.28515625" style="58" hidden="1" customWidth="1"/>
    <col min="33" max="33" width="14.42578125" style="58" hidden="1" customWidth="1"/>
    <col min="34" max="34" width="14.28515625" style="58" customWidth="1"/>
    <col min="35" max="35" width="34.42578125" style="58" customWidth="1"/>
    <col min="36" max="36" width="8.5703125" style="58" hidden="1" customWidth="1"/>
    <col min="37" max="37" width="17.7109375" style="58" hidden="1" customWidth="1"/>
    <col min="38" max="38" width="26" style="58" customWidth="1"/>
    <col min="39" max="39" width="44.28515625" style="85" customWidth="1"/>
    <col min="40" max="40" width="24.5703125" style="85" customWidth="1"/>
    <col min="41" max="41" width="50.140625" style="85" customWidth="1"/>
    <col min="42" max="42" width="38.5703125" style="85" customWidth="1"/>
    <col min="43" max="43" width="106.28515625" style="179" customWidth="1"/>
    <col min="44" max="54" width="11.42578125" style="58"/>
    <col min="55" max="55" width="11.140625" style="58" customWidth="1"/>
    <col min="56" max="16384" width="11.42578125" style="58"/>
  </cols>
  <sheetData>
    <row r="1" spans="1:43" ht="25.5" customHeight="1" x14ac:dyDescent="0.25"/>
    <row r="2" spans="1:43" ht="72.75" customHeight="1" x14ac:dyDescent="0.25">
      <c r="A2" s="585" t="s">
        <v>904</v>
      </c>
      <c r="B2" s="585"/>
      <c r="C2" s="585"/>
      <c r="D2" s="585"/>
      <c r="E2" s="585"/>
      <c r="F2" s="585" t="s">
        <v>127</v>
      </c>
      <c r="G2" s="585"/>
      <c r="H2" s="585"/>
      <c r="I2" s="585"/>
      <c r="J2" s="585"/>
      <c r="K2" s="585"/>
      <c r="L2" s="585"/>
      <c r="M2" s="584" t="s">
        <v>128</v>
      </c>
      <c r="N2" s="584"/>
      <c r="O2" s="584"/>
      <c r="P2" s="584"/>
      <c r="Q2" s="584"/>
      <c r="R2" s="584"/>
      <c r="S2" s="584"/>
      <c r="T2" s="584"/>
      <c r="U2" s="584"/>
      <c r="V2" s="584"/>
      <c r="W2" s="584"/>
      <c r="X2" s="584"/>
      <c r="Y2" s="584"/>
      <c r="Z2" s="584"/>
      <c r="AA2" s="584"/>
      <c r="AB2" s="584" t="s">
        <v>129</v>
      </c>
      <c r="AC2" s="584"/>
      <c r="AD2" s="584"/>
      <c r="AE2" s="584"/>
      <c r="AF2" s="584"/>
      <c r="AG2" s="584"/>
      <c r="AH2" s="584"/>
      <c r="AI2" s="585" t="s">
        <v>32</v>
      </c>
      <c r="AJ2" s="585"/>
      <c r="AK2" s="585"/>
      <c r="AL2" s="584" t="s">
        <v>153</v>
      </c>
      <c r="AM2" s="579" t="s">
        <v>902</v>
      </c>
      <c r="AN2" s="579"/>
      <c r="AO2" s="579"/>
      <c r="AP2" s="579"/>
      <c r="AQ2" s="581" t="s">
        <v>903</v>
      </c>
    </row>
    <row r="3" spans="1:43" ht="15" x14ac:dyDescent="0.2">
      <c r="A3" s="585"/>
      <c r="B3" s="586" t="s">
        <v>0</v>
      </c>
      <c r="C3" s="587"/>
      <c r="D3" s="587"/>
      <c r="E3" s="588" t="s">
        <v>1401</v>
      </c>
      <c r="F3" s="588" t="s">
        <v>31</v>
      </c>
      <c r="G3" s="586" t="s">
        <v>3</v>
      </c>
      <c r="H3" s="588" t="s">
        <v>78</v>
      </c>
      <c r="I3" s="588" t="s">
        <v>83</v>
      </c>
      <c r="J3" s="588" t="s">
        <v>37</v>
      </c>
      <c r="K3" s="586" t="s">
        <v>3</v>
      </c>
      <c r="L3" s="588" t="s">
        <v>40</v>
      </c>
      <c r="M3" s="594" t="s">
        <v>9</v>
      </c>
      <c r="N3" s="595" t="s">
        <v>147</v>
      </c>
      <c r="O3" s="596"/>
      <c r="P3" s="596"/>
      <c r="Q3" s="596"/>
      <c r="R3" s="596"/>
      <c r="S3" s="596"/>
      <c r="T3" s="596"/>
      <c r="U3" s="584" t="s">
        <v>10</v>
      </c>
      <c r="V3" s="584" t="s">
        <v>6</v>
      </c>
      <c r="W3" s="584"/>
      <c r="X3" s="584"/>
      <c r="Y3" s="584"/>
      <c r="Z3" s="584"/>
      <c r="AA3" s="584"/>
      <c r="AB3" s="583" t="s">
        <v>126</v>
      </c>
      <c r="AC3" s="583" t="s">
        <v>38</v>
      </c>
      <c r="AD3" s="583" t="s">
        <v>3</v>
      </c>
      <c r="AE3" s="583" t="s">
        <v>39</v>
      </c>
      <c r="AF3" s="583" t="s">
        <v>3</v>
      </c>
      <c r="AG3" s="583" t="s">
        <v>41</v>
      </c>
      <c r="AH3" s="583" t="s">
        <v>27</v>
      </c>
      <c r="AI3" s="584" t="s">
        <v>32</v>
      </c>
      <c r="AJ3" s="584" t="s">
        <v>33</v>
      </c>
      <c r="AK3" s="584" t="s">
        <v>34</v>
      </c>
      <c r="AL3" s="584"/>
      <c r="AM3" s="580" t="s">
        <v>1044</v>
      </c>
      <c r="AN3" s="580"/>
      <c r="AO3" s="580"/>
      <c r="AP3" s="580"/>
      <c r="AQ3" s="581"/>
    </row>
    <row r="4" spans="1:43" ht="101.25" x14ac:dyDescent="0.25">
      <c r="A4" s="585"/>
      <c r="B4" s="71" t="s">
        <v>1404</v>
      </c>
      <c r="C4" s="71" t="s">
        <v>1405</v>
      </c>
      <c r="D4" s="71" t="s">
        <v>892</v>
      </c>
      <c r="E4" s="587"/>
      <c r="F4" s="587"/>
      <c r="G4" s="587"/>
      <c r="H4" s="587"/>
      <c r="I4" s="587"/>
      <c r="J4" s="587"/>
      <c r="K4" s="587"/>
      <c r="L4" s="587"/>
      <c r="M4" s="587"/>
      <c r="N4" s="71" t="s">
        <v>148</v>
      </c>
      <c r="O4" s="71" t="s">
        <v>149</v>
      </c>
      <c r="P4" s="71" t="s">
        <v>150</v>
      </c>
      <c r="Q4" s="71" t="s">
        <v>1402</v>
      </c>
      <c r="R4" s="71" t="s">
        <v>1403</v>
      </c>
      <c r="S4" s="71" t="s">
        <v>1406</v>
      </c>
      <c r="T4" s="71" t="s">
        <v>151</v>
      </c>
      <c r="U4" s="584"/>
      <c r="V4" s="175" t="s">
        <v>11</v>
      </c>
      <c r="W4" s="175" t="s">
        <v>15</v>
      </c>
      <c r="X4" s="175" t="s">
        <v>26</v>
      </c>
      <c r="Y4" s="175" t="s">
        <v>16</v>
      </c>
      <c r="Z4" s="175" t="s">
        <v>19</v>
      </c>
      <c r="AA4" s="175" t="s">
        <v>22</v>
      </c>
      <c r="AB4" s="583"/>
      <c r="AC4" s="583"/>
      <c r="AD4" s="583"/>
      <c r="AE4" s="583"/>
      <c r="AF4" s="583"/>
      <c r="AG4" s="583"/>
      <c r="AH4" s="583"/>
      <c r="AI4" s="584"/>
      <c r="AJ4" s="584"/>
      <c r="AK4" s="584"/>
      <c r="AL4" s="584"/>
      <c r="AM4" s="72" t="s">
        <v>1046</v>
      </c>
      <c r="AN4" s="72" t="s">
        <v>1349</v>
      </c>
      <c r="AO4" s="72" t="s">
        <v>1350</v>
      </c>
      <c r="AP4" s="72" t="s">
        <v>1165</v>
      </c>
      <c r="AQ4" s="581"/>
    </row>
    <row r="5" spans="1:43" ht="114" customHeight="1" x14ac:dyDescent="0.25">
      <c r="A5" s="464" t="s">
        <v>1043</v>
      </c>
      <c r="B5" s="481" t="s">
        <v>159</v>
      </c>
      <c r="C5" s="481" t="s">
        <v>160</v>
      </c>
      <c r="D5" s="481" t="s">
        <v>161</v>
      </c>
      <c r="E5" s="551">
        <v>2000</v>
      </c>
      <c r="F5" s="474" t="str">
        <f>IF(E5&lt;=0,"",IF(E5&lt;=2,"Muy Baja",IF(E5&lt;=24,"Baja",IF(E5&lt;=500,"Media",IF(E5&lt;=5000,"Alta","Muy Alta")))))</f>
        <v>Alta</v>
      </c>
      <c r="G5" s="475">
        <f>IF(F5="","",IF(F5="Muy Baja",0.2,IF(F5="Baja",0.4,IF(F5="Media",0.6,IF(F5="Alta",0.8,IF(F5="Muy Alta",1,))))))</f>
        <v>0.8</v>
      </c>
      <c r="H5" s="476" t="s">
        <v>1163</v>
      </c>
      <c r="I5" s="475" t="str">
        <f>IF(NOT(ISERROR(MATCH(H5,'[5]Tabla Impacto'!$B$221:$B$223,0))),'[5]Tabla Impacto'!$F$223&amp;"Por favor no seleccionar los criterios de impacto(Afectación Económica o presupuestal y Pérdida Reputacional)",H5)</f>
        <v xml:space="preserve">     El riesgo afecta la imagen de  la entidad con efecto publicitario sostenido a nivel de sector administrativo, nivel departamental o municipal</v>
      </c>
      <c r="J5" s="474" t="str">
        <f>IF(OR(I5='[5]Tabla Impacto'!$C$11,I5='[5]Tabla Impacto'!$D$11),"Leve",IF(OR(I5='[5]Tabla Impacto'!$C$12,I5='[5]Tabla Impacto'!$D$12),"Menor",IF(OR(I5='[5]Tabla Impacto'!$C$13,I5='[5]Tabla Impacto'!$D$13),"Moderado",IF(OR(I5='[5]Tabla Impacto'!$C$14,I5='[5]Tabla Impacto'!$D$14),"Mayor",IF(OR(I5='[5]Tabla Impacto'!$C$15,I5='[5]Tabla Impacto'!$D$15),"Catastrófico","")))))</f>
        <v/>
      </c>
      <c r="K5" s="475" t="str">
        <f>IF(J5="","",IF(J5="Leve",0.2,IF(J5="Menor",0.4,IF(J5="Moderado",0.6,IF(J5="Mayor",0.8,IF(J5="Catastrófico",1,))))))</f>
        <v/>
      </c>
      <c r="L5" s="477" t="str">
        <f>IF(OR(AND(F5="Muy Baja",J5="Leve"),AND(F5="Muy Baja",J5="Menor"),AND(F5="Baja",J5="Leve")),"Bajo",IF(OR(AND(F5="Muy baja",J5="Moderado"),AND(F5="Baja",J5="Menor"),AND(F5="Baja",J5="Moderado"),AND(F5="Media",J5="Leve"),AND(F5="Media",J5="Menor"),AND(F5="Media",J5="Moderado"),AND(F5="Alta",J5="Leve"),AND(F5="Alta",J5="Menor")),"Moderado",IF(OR(AND(F5="Muy Baja",J5="Mayor"),AND(F5="Baja",J5="Mayor"),AND(F5="Media",J5="Mayor"),AND(F5="Alta",J5="Moderado"),AND(F5="Alta",J5="Mayor"),AND(F5="Muy Alta",J5="Leve"),AND(F5="Muy Alta",J5="Menor"),AND(F5="Muy Alta",J5="Moderado"),AND(F5="Muy Alta",J5="Mayor")),"Alto",IF(OR(AND(F5="Muy Baja",J5="Catastrófico"),AND(F5="Baja",J5="Catastrófico"),AND(F5="Media",J5="Catastrófico"),AND(F5="Alta",J5="Catastrófico"),AND(F5="Muy Alta",J5="Catastrófico")),"Extremo",""))))</f>
        <v/>
      </c>
      <c r="M5" s="94">
        <v>1</v>
      </c>
      <c r="N5" s="481" t="s">
        <v>169</v>
      </c>
      <c r="O5" s="95" t="s">
        <v>170</v>
      </c>
      <c r="P5" s="95" t="s">
        <v>425</v>
      </c>
      <c r="Q5" s="95" t="s">
        <v>171</v>
      </c>
      <c r="R5" s="95" t="s">
        <v>172</v>
      </c>
      <c r="S5" s="95" t="s">
        <v>173</v>
      </c>
      <c r="T5" s="95" t="s">
        <v>174</v>
      </c>
      <c r="U5" s="96" t="str">
        <f>IF(OR(V5="Preventivo",V5="Detectivo"),"Probabilidad",IF(V5="Correctivo","Impacto",""))</f>
        <v>Probabilidad</v>
      </c>
      <c r="V5" s="97" t="s">
        <v>12</v>
      </c>
      <c r="W5" s="97" t="s">
        <v>7</v>
      </c>
      <c r="X5" s="98">
        <v>0.4</v>
      </c>
      <c r="Y5" s="97" t="s">
        <v>17</v>
      </c>
      <c r="Z5" s="97" t="s">
        <v>20</v>
      </c>
      <c r="AA5" s="97" t="s">
        <v>110</v>
      </c>
      <c r="AB5" s="99">
        <f>IFERROR(IF(U5="Probabilidad",(G5-(+G5*X5)),IF(U5="Impacto",G5,"")),"")</f>
        <v>0.48</v>
      </c>
      <c r="AC5" s="100" t="str">
        <f>IFERROR(IF(AB5="","",IF(AB5&lt;=0.2,"Muy Baja",IF(AB5&lt;=0.4,"Baja",IF(AB5&lt;=0.6,"Media",IF(AB5&lt;=0.8,"Alta","Muy Alta"))))),"")</f>
        <v>Media</v>
      </c>
      <c r="AD5" s="98">
        <f>+AB5</f>
        <v>0.48</v>
      </c>
      <c r="AE5" s="100" t="str">
        <f>IFERROR(IF(AF5="","",IF(AF5&lt;=0.2,"Leve",IF(AF5&lt;=0.4,"Menor",IF(AF5&lt;=0.6,"Moderado",IF(AF5&lt;=0.8,"Mayor","Catastrófico"))))),"")</f>
        <v/>
      </c>
      <c r="AF5" s="98" t="str">
        <f>IFERROR(IF(U5="Impacto",(K5-(+K5*X5)),IF(U5="Probabilidad",K5,"")),"")</f>
        <v/>
      </c>
      <c r="AG5" s="101" t="str">
        <f>IFERROR(IF(OR(AND(AC5="Muy Baja",AE5="Leve"),AND(AC5="Muy Baja",AE5="Menor"),AND(AC5="Baja",AE5="Leve")),"Bajo",IF(OR(AND(AC5="Muy baja",AE5="Moderado"),AND(AC5="Baja",AE5="Menor"),AND(AC5="Baja",AE5="Moderado"),AND(AC5="Media",AE5="Leve"),AND(AC5="Media",AE5="Menor"),AND(AC5="Media",AE5="Moderado"),AND(AC5="Alta",AE5="Leve"),AND(AC5="Alta",AE5="Menor")),"Moderado",IF(OR(AND(AC5="Muy Baja",AE5="Mayor"),AND(AC5="Baja",AE5="Mayor"),AND(AC5="Media",AE5="Mayor"),AND(AC5="Alta",AE5="Moderado"),AND(AC5="Alta",AE5="Mayor"),AND(AC5="Muy Alta",AE5="Leve"),AND(AC5="Muy Alta",AE5="Menor"),AND(AC5="Muy Alta",AE5="Moderado"),AND(AC5="Muy Alta",AE5="Mayor")),"Alto",IF(OR(AND(AC5="Muy Baja",AE5="Catastrófico"),AND(AC5="Baja",AE5="Catastrófico"),AND(AC5="Media",AE5="Catastrófico"),AND(AC5="Alta",AE5="Catastrófico"),AND(AC5="Muy Alta",AE5="Catastrófico")),"Extremo","")))),"")</f>
        <v/>
      </c>
      <c r="AH5" s="480" t="s">
        <v>124</v>
      </c>
      <c r="AI5" s="578" t="s">
        <v>190</v>
      </c>
      <c r="AJ5" s="597" t="s">
        <v>191</v>
      </c>
      <c r="AK5" s="517" t="s">
        <v>893</v>
      </c>
      <c r="AL5" s="498" t="s">
        <v>192</v>
      </c>
      <c r="AM5" s="513" t="s">
        <v>1073</v>
      </c>
      <c r="AN5" s="513" t="s">
        <v>1071</v>
      </c>
      <c r="AO5" s="513" t="s">
        <v>1351</v>
      </c>
      <c r="AP5" s="513" t="s">
        <v>1072</v>
      </c>
      <c r="AQ5" s="582" t="s">
        <v>1278</v>
      </c>
    </row>
    <row r="6" spans="1:43" ht="114" customHeight="1" x14ac:dyDescent="0.25">
      <c r="A6" s="465"/>
      <c r="B6" s="481"/>
      <c r="C6" s="481"/>
      <c r="D6" s="481"/>
      <c r="E6" s="551"/>
      <c r="F6" s="474"/>
      <c r="G6" s="475"/>
      <c r="H6" s="476"/>
      <c r="I6" s="475">
        <f>IF(NOT(ISERROR(MATCH(H6,_xlfn.ANCHORARRAY(#REF!),0))),#REF!&amp;"Por favor no seleccionar los criterios de impacto",H6)</f>
        <v>0</v>
      </c>
      <c r="J6" s="474"/>
      <c r="K6" s="475"/>
      <c r="L6" s="477"/>
      <c r="M6" s="94">
        <v>2</v>
      </c>
      <c r="N6" s="481"/>
      <c r="O6" s="95" t="s">
        <v>170</v>
      </c>
      <c r="P6" s="95" t="s">
        <v>175</v>
      </c>
      <c r="Q6" s="95" t="s">
        <v>176</v>
      </c>
      <c r="R6" s="95" t="s">
        <v>177</v>
      </c>
      <c r="S6" s="95" t="s">
        <v>196</v>
      </c>
      <c r="T6" s="95" t="s">
        <v>174</v>
      </c>
      <c r="U6" s="96" t="str">
        <f>IF(OR(V6="Preventivo",V6="Detectivo"),"Probabilidad",IF(V6="Correctivo","Impacto",""))</f>
        <v>Impacto</v>
      </c>
      <c r="V6" s="97" t="s">
        <v>14</v>
      </c>
      <c r="W6" s="97" t="s">
        <v>7</v>
      </c>
      <c r="X6" s="98">
        <v>0.25</v>
      </c>
      <c r="Y6" s="97" t="s">
        <v>17</v>
      </c>
      <c r="Z6" s="97" t="s">
        <v>20</v>
      </c>
      <c r="AA6" s="97" t="s">
        <v>110</v>
      </c>
      <c r="AB6" s="99">
        <v>0.36</v>
      </c>
      <c r="AC6" s="100" t="str">
        <f t="shared" ref="AC6" si="0">IFERROR(IF(AB6="","",IF(AB6&lt;=0.2,"Muy Baja",IF(AB6&lt;=0.4,"Baja",IF(AB6&lt;=0.6,"Media",IF(AB6&lt;=0.8,"Alta","Muy Alta"))))),"")</f>
        <v>Baja</v>
      </c>
      <c r="AD6" s="98">
        <v>0.36</v>
      </c>
      <c r="AE6" s="128" t="s">
        <v>157</v>
      </c>
      <c r="AF6" s="98" t="str">
        <f>IFERROR(IF(AND(U5="Impacto",U6="Impacto"),(AF5-(+AF5*X6)),IF(U6="Impacto",($J$9-(+$J$9*X6)),IF(U6="Probabilidad",AF5,""))),"")</f>
        <v/>
      </c>
      <c r="AG6" s="138" t="s">
        <v>157</v>
      </c>
      <c r="AH6" s="480"/>
      <c r="AI6" s="578"/>
      <c r="AJ6" s="597"/>
      <c r="AK6" s="517"/>
      <c r="AL6" s="498"/>
      <c r="AM6" s="513"/>
      <c r="AN6" s="513"/>
      <c r="AO6" s="513"/>
      <c r="AP6" s="513"/>
      <c r="AQ6" s="582"/>
    </row>
    <row r="7" spans="1:43" ht="114" customHeight="1" x14ac:dyDescent="0.25">
      <c r="A7" s="465"/>
      <c r="B7" s="88" t="s">
        <v>1050</v>
      </c>
      <c r="C7" s="88" t="s">
        <v>162</v>
      </c>
      <c r="D7" s="88" t="s">
        <v>163</v>
      </c>
      <c r="E7" s="89">
        <v>1</v>
      </c>
      <c r="F7" s="90" t="str">
        <f>IF(E7&lt;=0,"",IF(E7&lt;=2,"Muy Baja",IF(E7&lt;=24,"Baja",IF(E7&lt;=500,"Media",IF(E7&lt;=5000,"Alta","Muy Alta")))))</f>
        <v>Muy Baja</v>
      </c>
      <c r="G7" s="91">
        <f>IF(F7="","",IF(F7="Muy Baja",0.2,IF(F7="Baja",0.4,IF(F7="Media",0.6,IF(F7="Alta",0.8,IF(F7="Muy Alta",1,))))))</f>
        <v>0.2</v>
      </c>
      <c r="H7" s="92" t="s">
        <v>140</v>
      </c>
      <c r="I7" s="91" t="str">
        <f>IF(NOT(ISERROR(MATCH(H7,'[5]Tabla Impacto'!$B$221:$B$223,0))),'[5]Tabla Impacto'!$F$223&amp;"Por favor no seleccionar los criterios de impacto(Afectación Económica o presupuestal y Pérdida Reputacional)",H7)</f>
        <v xml:space="preserve">     El riesgo afecta la imagen de la entidad con algunos usuarios de relevancia frente al logro de los objetivos</v>
      </c>
      <c r="J7" s="90" t="str">
        <f>IF(OR(I7='[5]Tabla Impacto'!$C$11,I7='[5]Tabla Impacto'!$D$11),"Leve",IF(OR(I7='[5]Tabla Impacto'!$C$12,I7='[5]Tabla Impacto'!$D$12),"Menor",IF(OR(I7='[5]Tabla Impacto'!$C$13,I7='[5]Tabla Impacto'!$D$13),"Moderado",IF(OR(I7='[5]Tabla Impacto'!$C$14,I7='[5]Tabla Impacto'!$D$14),"Mayor",IF(OR(I7='[5]Tabla Impacto'!$C$15,I7='[5]Tabla Impacto'!$D$15),"Catastrófico","")))))</f>
        <v>Moderado</v>
      </c>
      <c r="K7" s="91">
        <f>IF(J7="","",IF(J7="Leve",0.2,IF(J7="Menor",0.4,IF(J7="Moderado",0.6,IF(J7="Mayor",0.8,IF(J7="Catastrófico",1,))))))</f>
        <v>0.6</v>
      </c>
      <c r="L7" s="93" t="str">
        <f>IF(OR(AND(F7="Muy Baja",J7="Leve"),AND(F7="Muy Baja",J7="Menor"),AND(F7="Baja",J7="Leve")),"Bajo",IF(OR(AND(F7="Muy baja",J7="Moderado"),AND(F7="Baja",J7="Menor"),AND(F7="Baja",J7="Moderado"),AND(F7="Media",J7="Leve"),AND(F7="Media",J7="Menor"),AND(F7="Media",J7="Moderado"),AND(F7="Alta",J7="Leve"),AND(F7="Alta",J7="Menor")),"Moderado",IF(OR(AND(F7="Muy Baja",J7="Mayor"),AND(F7="Baja",J7="Mayor"),AND(F7="Media",J7="Mayor"),AND(F7="Alta",J7="Moderado"),AND(F7="Alta",J7="Mayor"),AND(F7="Muy Alta",J7="Leve"),AND(F7="Muy Alta",J7="Menor"),AND(F7="Muy Alta",J7="Moderado"),AND(F7="Muy Alta",J7="Mayor")),"Alto",IF(OR(AND(F7="Muy Baja",J7="Catastrófico"),AND(F7="Baja",J7="Catastrófico"),AND(F7="Media",J7="Catastrófico"),AND(F7="Alta",J7="Catastrófico"),AND(F7="Muy Alta",J7="Catastrófico")),"Extremo",""))))</f>
        <v>Moderado</v>
      </c>
      <c r="M7" s="94">
        <v>1</v>
      </c>
      <c r="N7" s="88" t="s">
        <v>169</v>
      </c>
      <c r="O7" s="95" t="s">
        <v>178</v>
      </c>
      <c r="P7" s="95" t="s">
        <v>179</v>
      </c>
      <c r="Q7" s="95" t="s">
        <v>180</v>
      </c>
      <c r="R7" s="95" t="s">
        <v>181</v>
      </c>
      <c r="S7" s="95" t="s">
        <v>1166</v>
      </c>
      <c r="T7" s="95" t="s">
        <v>182</v>
      </c>
      <c r="U7" s="96" t="str">
        <f>IF(OR(V7="Preventivo",V7="Detectivo"),"Probabilidad",IF(V7="Correctivo","Impacto",""))</f>
        <v>Probabilidad</v>
      </c>
      <c r="V7" s="97" t="s">
        <v>13</v>
      </c>
      <c r="W7" s="97" t="s">
        <v>7</v>
      </c>
      <c r="X7" s="98">
        <v>0.3</v>
      </c>
      <c r="Y7" s="97" t="s">
        <v>17</v>
      </c>
      <c r="Z7" s="97" t="s">
        <v>20</v>
      </c>
      <c r="AA7" s="97" t="s">
        <v>110</v>
      </c>
      <c r="AB7" s="99">
        <f>IFERROR(IF(U7="Probabilidad",(G7-(+G7*X7)),IF(U7="Impacto",G7,"")),"")</f>
        <v>0.14000000000000001</v>
      </c>
      <c r="AC7" s="100" t="str">
        <f>IFERROR(IF(AB7="","",IF(AB7&lt;=0.2,"Muy Baja",IF(AB7&lt;=0.4,"Baja",IF(AB7&lt;=0.6,"Media",IF(AB7&lt;=0.8,"Alta","Muy Alta"))))),"")</f>
        <v>Muy Baja</v>
      </c>
      <c r="AD7" s="98">
        <f>+AB7</f>
        <v>0.14000000000000001</v>
      </c>
      <c r="AE7" s="100" t="str">
        <f>IFERROR(IF(AF7="","",IF(AF7&lt;=0.2,"Leve",IF(AF7&lt;=0.4,"Menor",IF(AF7&lt;=0.6,"Moderado",IF(AF7&lt;=0.8,"Mayor","Catastrófico"))))),"")</f>
        <v>Moderado</v>
      </c>
      <c r="AF7" s="98">
        <f>IFERROR(IF(U7="Impacto",(K7-(+K7*X7)),IF(U7="Probabilidad",K7,"")),"")</f>
        <v>0.6</v>
      </c>
      <c r="AG7" s="101" t="str">
        <f>IFERROR(IF(OR(AND(AC7="Muy Baja",AE7="Leve"),AND(AC7="Muy Baja",AE7="Menor"),AND(AC7="Baja",AE7="Leve")),"Bajo",IF(OR(AND(AC7="Muy baja",AE7="Moderado"),AND(AC7="Baja",AE7="Menor"),AND(AC7="Baja",AE7="Moderado"),AND(AC7="Media",AE7="Leve"),AND(AC7="Media",AE7="Menor"),AND(AC7="Media",AE7="Moderado"),AND(AC7="Alta",AE7="Leve"),AND(AC7="Alta",AE7="Menor")),"Moderado",IF(OR(AND(AC7="Muy Baja",AE7="Mayor"),AND(AC7="Baja",AE7="Mayor"),AND(AC7="Media",AE7="Mayor"),AND(AC7="Alta",AE7="Moderado"),AND(AC7="Alta",AE7="Mayor"),AND(AC7="Muy Alta",AE7="Leve"),AND(AC7="Muy Alta",AE7="Menor"),AND(AC7="Muy Alta",AE7="Moderado"),AND(AC7="Muy Alta",AE7="Mayor")),"Alto",IF(OR(AND(AC7="Muy Baja",AE7="Catastrófico"),AND(AC7="Baja",AE7="Catastrófico"),AND(AC7="Media",AE7="Catastrófico"),AND(AC7="Alta",AE7="Catastrófico"),AND(AC7="Muy Alta",AE7="Catastrófico")),"Extremo","")))),"")</f>
        <v>Moderado</v>
      </c>
      <c r="AH7" s="192" t="s">
        <v>124</v>
      </c>
      <c r="AI7" s="137" t="s">
        <v>876</v>
      </c>
      <c r="AJ7" s="198" t="s">
        <v>877</v>
      </c>
      <c r="AK7" s="199" t="s">
        <v>893</v>
      </c>
      <c r="AL7" s="103" t="s">
        <v>193</v>
      </c>
      <c r="AM7" s="86" t="s">
        <v>1167</v>
      </c>
      <c r="AN7" s="86" t="s">
        <v>1074</v>
      </c>
      <c r="AO7" s="86" t="s">
        <v>1075</v>
      </c>
      <c r="AP7" s="86" t="s">
        <v>1072</v>
      </c>
      <c r="AQ7" s="180" t="s">
        <v>1279</v>
      </c>
    </row>
    <row r="8" spans="1:43" ht="114" customHeight="1" x14ac:dyDescent="0.25">
      <c r="A8" s="465"/>
      <c r="B8" s="88" t="s">
        <v>164</v>
      </c>
      <c r="C8" s="88" t="s">
        <v>165</v>
      </c>
      <c r="D8" s="88" t="s">
        <v>166</v>
      </c>
      <c r="E8" s="89">
        <v>8</v>
      </c>
      <c r="F8" s="90" t="str">
        <f>IF(E8&lt;=0,"",IF(E8&lt;=2,"Muy Baja",IF(E8&lt;=24,"Baja",IF(E8&lt;=500,"Media",IF(E8&lt;=5000,"Alta","Muy Alta")))))</f>
        <v>Baja</v>
      </c>
      <c r="G8" s="91">
        <f>IF(F8="","",IF(F8="Muy Baja",0.2,IF(F8="Baja",0.4,IF(F8="Media",0.6,IF(F8="Alta",0.8,IF(F8="Muy Alta",1,))))))</f>
        <v>0.4</v>
      </c>
      <c r="H8" s="92" t="s">
        <v>140</v>
      </c>
      <c r="I8" s="91" t="str">
        <f>IF(NOT(ISERROR(MATCH(H8,'[5]Tabla Impacto'!$B$221:$B$223,0))),'[5]Tabla Impacto'!$F$223&amp;"Por favor no seleccionar los criterios de impacto(Afectación Económica o presupuestal y Pérdida Reputacional)",H8)</f>
        <v xml:space="preserve">     El riesgo afecta la imagen de la entidad con algunos usuarios de relevancia frente al logro de los objetivos</v>
      </c>
      <c r="J8" s="90" t="str">
        <f>IF(OR(I8='[5]Tabla Impacto'!$C$11,I8='[5]Tabla Impacto'!$D$11),"Leve",IF(OR(I8='[5]Tabla Impacto'!$C$12,I8='[5]Tabla Impacto'!$D$12),"Menor",IF(OR(I8='[5]Tabla Impacto'!$C$13,I8='[5]Tabla Impacto'!$D$13),"Moderado",IF(OR(I8='[5]Tabla Impacto'!$C$14,I8='[5]Tabla Impacto'!$D$14),"Mayor",IF(OR(I8='[5]Tabla Impacto'!$C$15,I8='[5]Tabla Impacto'!$D$15),"Catastrófico","")))))</f>
        <v>Moderado</v>
      </c>
      <c r="K8" s="91">
        <f>IF(J8="","",IF(J8="Leve",0.2,IF(J8="Menor",0.4,IF(J8="Moderado",0.6,IF(J8="Mayor",0.8,IF(J8="Catastrófico",1,))))))</f>
        <v>0.6</v>
      </c>
      <c r="L8" s="93" t="str">
        <f>IF(OR(AND(F8="Muy Baja",J8="Leve"),AND(F8="Muy Baja",J8="Menor"),AND(F8="Baja",J8="Leve")),"Bajo",IF(OR(AND(F8="Muy baja",J8="Moderado"),AND(F8="Baja",J8="Menor"),AND(F8="Baja",J8="Moderado"),AND(F8="Media",J8="Leve"),AND(F8="Media",J8="Menor"),AND(F8="Media",J8="Moderado"),AND(F8="Alta",J8="Leve"),AND(F8="Alta",J8="Menor")),"Moderado",IF(OR(AND(F8="Muy Baja",J8="Mayor"),AND(F8="Baja",J8="Mayor"),AND(F8="Media",J8="Mayor"),AND(F8="Alta",J8="Moderado"),AND(F8="Alta",J8="Mayor"),AND(F8="Muy Alta",J8="Leve"),AND(F8="Muy Alta",J8="Menor"),AND(F8="Muy Alta",J8="Moderado"),AND(F8="Muy Alta",J8="Mayor")),"Alto",IF(OR(AND(F8="Muy Baja",J8="Catastrófico"),AND(F8="Baja",J8="Catastrófico"),AND(F8="Media",J8="Catastrófico"),AND(F8="Alta",J8="Catastrófico"),AND(F8="Muy Alta",J8="Catastrófico")),"Extremo",""))))</f>
        <v>Moderado</v>
      </c>
      <c r="M8" s="94">
        <v>1</v>
      </c>
      <c r="N8" s="88" t="s">
        <v>169</v>
      </c>
      <c r="O8" s="95" t="s">
        <v>152</v>
      </c>
      <c r="P8" s="95" t="s">
        <v>183</v>
      </c>
      <c r="Q8" s="95" t="s">
        <v>184</v>
      </c>
      <c r="R8" s="95" t="s">
        <v>185</v>
      </c>
      <c r="S8" s="95" t="s">
        <v>186</v>
      </c>
      <c r="T8" s="95" t="s">
        <v>187</v>
      </c>
      <c r="U8" s="96" t="str">
        <f>IF(OR(V8="Preventivo",V8="Detectivo"),"Probabilidad",IF(V8="Correctivo","Impacto",""))</f>
        <v>Probabilidad</v>
      </c>
      <c r="V8" s="97" t="s">
        <v>12</v>
      </c>
      <c r="W8" s="97" t="s">
        <v>7</v>
      </c>
      <c r="X8" s="98">
        <v>0.4</v>
      </c>
      <c r="Y8" s="97" t="s">
        <v>17</v>
      </c>
      <c r="Z8" s="97" t="s">
        <v>20</v>
      </c>
      <c r="AA8" s="97" t="s">
        <v>110</v>
      </c>
      <c r="AB8" s="99">
        <f>IFERROR(IF(U8="Probabilidad",(G8-(+G8*X8)),IF(U8="Impacto",G8,"")),"")</f>
        <v>0.24</v>
      </c>
      <c r="AC8" s="100" t="str">
        <f>IFERROR(IF(AB8="","",IF(AB8&lt;=0.2,"Muy Baja",IF(AB8&lt;=0.4,"Baja",IF(AB8&lt;=0.6,"Media",IF(AB8&lt;=0.8,"Alta","Muy Alta"))))),"")</f>
        <v>Baja</v>
      </c>
      <c r="AD8" s="98">
        <f>+AB8</f>
        <v>0.24</v>
      </c>
      <c r="AE8" s="100" t="str">
        <f>IFERROR(IF(AF8="","",IF(AF8&lt;=0.2,"Leve",IF(AF8&lt;=0.4,"Menor",IF(AF8&lt;=0.6,"Moderado",IF(AF8&lt;=0.8,"Mayor","Catastrófico"))))),"")</f>
        <v>Moderado</v>
      </c>
      <c r="AF8" s="98">
        <f>IFERROR(IF(U8="Impacto",(K8-(+K8*X8)),IF(U8="Probabilidad",K8,"")),"")</f>
        <v>0.6</v>
      </c>
      <c r="AG8" s="101" t="str">
        <f>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Moderado</v>
      </c>
      <c r="AH8" s="192" t="s">
        <v>124</v>
      </c>
      <c r="AI8" s="102" t="s">
        <v>894</v>
      </c>
      <c r="AJ8" s="200" t="s">
        <v>152</v>
      </c>
      <c r="AK8" s="199" t="s">
        <v>895</v>
      </c>
      <c r="AL8" s="104" t="s">
        <v>194</v>
      </c>
      <c r="AM8" s="86" t="s">
        <v>1076</v>
      </c>
      <c r="AN8" s="86" t="s">
        <v>1168</v>
      </c>
      <c r="AO8" s="86" t="s">
        <v>1351</v>
      </c>
      <c r="AP8" s="86" t="s">
        <v>1072</v>
      </c>
      <c r="AQ8" s="180" t="s">
        <v>1280</v>
      </c>
    </row>
    <row r="9" spans="1:43" ht="114" customHeight="1" x14ac:dyDescent="0.25">
      <c r="A9" s="465"/>
      <c r="B9" s="88" t="s">
        <v>167</v>
      </c>
      <c r="C9" s="88" t="s">
        <v>168</v>
      </c>
      <c r="D9" s="88" t="s">
        <v>1080</v>
      </c>
      <c r="E9" s="122">
        <v>365</v>
      </c>
      <c r="F9" s="139" t="s">
        <v>98</v>
      </c>
      <c r="G9" s="91">
        <f t="shared" ref="G9:G10" si="1">IF(F9="","",IF(F9="Muy Baja",0.2,IF(F9="Baja",0.4,IF(F9="Media",0.6,IF(F9="Alta",0.8,IF(F9="Muy Alta",1,))))))</f>
        <v>0.6</v>
      </c>
      <c r="H9" s="92" t="s">
        <v>882</v>
      </c>
      <c r="I9" s="91" t="str">
        <f>IF(NOT(ISERROR(MATCH(H9,'[5]Tabla Impacto'!$B$221:$B$223,0))),'[5]Tabla Impacto'!$F$223&amp;"Por favor no seleccionar los criterios de impacto(Afectación Económica o presupuestal y Pérdida Reputacional)",H9)</f>
        <v xml:space="preserve">     El riesgo afecta la imagen de la entidad internamente, de conocimiento general, nivel interno, de junta directiva y accionistas y/o de proveedores</v>
      </c>
      <c r="J9" s="140" t="s">
        <v>156</v>
      </c>
      <c r="K9" s="91">
        <v>0.4</v>
      </c>
      <c r="L9" s="124" t="s">
        <v>157</v>
      </c>
      <c r="M9" s="94">
        <v>1</v>
      </c>
      <c r="N9" s="88" t="s">
        <v>169</v>
      </c>
      <c r="O9" s="88" t="s">
        <v>154</v>
      </c>
      <c r="P9" s="88" t="s">
        <v>155</v>
      </c>
      <c r="Q9" s="88" t="s">
        <v>878</v>
      </c>
      <c r="R9" s="88" t="s">
        <v>879</v>
      </c>
      <c r="S9" s="88" t="s">
        <v>880</v>
      </c>
      <c r="T9" s="88" t="s">
        <v>1169</v>
      </c>
      <c r="U9" s="96" t="str">
        <f>IF(OR(V9="Preventivo",V9="Detectivo"),"Probabilidad",IF(V9="Correctivo","Impacto",""))</f>
        <v>Probabilidad</v>
      </c>
      <c r="V9" s="176" t="s">
        <v>13</v>
      </c>
      <c r="W9" s="97" t="s">
        <v>7</v>
      </c>
      <c r="X9" s="96" t="s">
        <v>188</v>
      </c>
      <c r="Y9" s="97" t="s">
        <v>17</v>
      </c>
      <c r="Z9" s="97" t="s">
        <v>20</v>
      </c>
      <c r="AA9" s="97" t="s">
        <v>110</v>
      </c>
      <c r="AB9" s="177">
        <f>IFERROR(IF(U9="Probabilidad",(G9-(+G9*X9)),IF(U9="Impacto",G9,"")),"")</f>
        <v>0.42</v>
      </c>
      <c r="AC9" s="100" t="str">
        <f>IFERROR(IF(AB9="","",IF(AB9&lt;=0.2,"Muy Baja",IF(AB9&lt;=0.4,"Baja",IF(AB9&lt;=0.6,"Media",IF(AB9&lt;=0.8,"Alta","Muy Alta"))))),"")</f>
        <v>Media</v>
      </c>
      <c r="AD9" s="98">
        <v>0.42</v>
      </c>
      <c r="AE9" s="141" t="s">
        <v>156</v>
      </c>
      <c r="AF9" s="177">
        <v>0.4</v>
      </c>
      <c r="AG9" s="138" t="s">
        <v>157</v>
      </c>
      <c r="AH9" s="192" t="s">
        <v>124</v>
      </c>
      <c r="AI9" s="142" t="s">
        <v>881</v>
      </c>
      <c r="AJ9" s="201" t="s">
        <v>195</v>
      </c>
      <c r="AK9" s="201" t="s">
        <v>895</v>
      </c>
      <c r="AL9" s="142" t="s">
        <v>896</v>
      </c>
      <c r="AM9" s="86" t="s">
        <v>1170</v>
      </c>
      <c r="AN9" s="86" t="s">
        <v>1077</v>
      </c>
      <c r="AO9" s="86" t="s">
        <v>1351</v>
      </c>
      <c r="AP9" s="86" t="s">
        <v>1072</v>
      </c>
      <c r="AQ9" s="180" t="s">
        <v>1281</v>
      </c>
    </row>
    <row r="10" spans="1:43" ht="114" customHeight="1" x14ac:dyDescent="0.25">
      <c r="A10" s="465"/>
      <c r="B10" s="88" t="s">
        <v>1287</v>
      </c>
      <c r="C10" s="88" t="s">
        <v>1288</v>
      </c>
      <c r="D10" s="88" t="s">
        <v>897</v>
      </c>
      <c r="E10" s="122">
        <v>2000</v>
      </c>
      <c r="F10" s="90" t="str">
        <f>IF(E10&lt;=0,"",IF(E10&lt;=2,"Muy Baja",IF(E10&lt;=24,"Baja",IF(E10&lt;=500,"Media",IF(E10&lt;=5000,"Alta","Muy Alta")))))</f>
        <v>Alta</v>
      </c>
      <c r="G10" s="91">
        <f t="shared" si="1"/>
        <v>0.8</v>
      </c>
      <c r="H10" s="92" t="s">
        <v>140</v>
      </c>
      <c r="I10" s="91" t="str">
        <f>IF(NOT(ISERROR(MATCH(H10,'[5]Tabla Impacto'!$B$221:$B$223,0))),'[5]Tabla Impacto'!$F$223&amp;"Por favor no seleccionar los criterios de impacto(Afectación Económica o presupuestal y Pérdida Reputacional)",H10)</f>
        <v xml:space="preserve">     El riesgo afecta la imagen de la entidad con algunos usuarios de relevancia frente al logro de los objetivos</v>
      </c>
      <c r="J10" s="90" t="str">
        <f>IF(OR(I10='[5]Tabla Impacto'!$C$11,I10='[5]Tabla Impacto'!$D$11),"Leve",IF(OR(I10='[5]Tabla Impacto'!$C$12,I10='[5]Tabla Impacto'!$D$12),"Menor",IF(OR(I10='[5]Tabla Impacto'!$C$13,I10='[5]Tabla Impacto'!$D$13),"Moderado",IF(OR(I10='[5]Tabla Impacto'!$C$14,I10='[5]Tabla Impacto'!$D$14),"Mayor",IF(OR(I10='[5]Tabla Impacto'!$C$15,I10='[5]Tabla Impacto'!$D$15),"Catastrófico","")))))</f>
        <v>Moderado</v>
      </c>
      <c r="K10" s="91">
        <v>0.6</v>
      </c>
      <c r="L10" s="93" t="s">
        <v>71</v>
      </c>
      <c r="M10" s="94">
        <v>1</v>
      </c>
      <c r="N10" s="88" t="s">
        <v>169</v>
      </c>
      <c r="O10" s="88" t="s">
        <v>898</v>
      </c>
      <c r="P10" s="88" t="s">
        <v>183</v>
      </c>
      <c r="Q10" s="88" t="s">
        <v>372</v>
      </c>
      <c r="R10" s="88" t="s">
        <v>1289</v>
      </c>
      <c r="S10" s="88" t="s">
        <v>899</v>
      </c>
      <c r="T10" s="88" t="s">
        <v>1171</v>
      </c>
      <c r="U10" s="130" t="s">
        <v>2</v>
      </c>
      <c r="V10" s="97" t="s">
        <v>12</v>
      </c>
      <c r="W10" s="97" t="s">
        <v>7</v>
      </c>
      <c r="X10" s="98" t="s">
        <v>189</v>
      </c>
      <c r="Y10" s="97" t="s">
        <v>17</v>
      </c>
      <c r="Z10" s="97" t="s">
        <v>20</v>
      </c>
      <c r="AA10" s="97" t="s">
        <v>110</v>
      </c>
      <c r="AB10" s="99" t="s">
        <v>158</v>
      </c>
      <c r="AC10" s="100" t="s">
        <v>44</v>
      </c>
      <c r="AD10" s="98">
        <v>0.36</v>
      </c>
      <c r="AE10" s="143" t="s">
        <v>157</v>
      </c>
      <c r="AF10" s="98">
        <v>0.6</v>
      </c>
      <c r="AG10" s="138" t="s">
        <v>157</v>
      </c>
      <c r="AH10" s="192" t="s">
        <v>124</v>
      </c>
      <c r="AI10" s="102" t="s">
        <v>1290</v>
      </c>
      <c r="AJ10" s="200" t="s">
        <v>195</v>
      </c>
      <c r="AK10" s="199" t="s">
        <v>900</v>
      </c>
      <c r="AL10" s="120" t="s">
        <v>1291</v>
      </c>
      <c r="AM10" s="86" t="s">
        <v>1172</v>
      </c>
      <c r="AN10" s="86" t="s">
        <v>1078</v>
      </c>
      <c r="AO10" s="86" t="s">
        <v>1173</v>
      </c>
      <c r="AP10" s="86" t="s">
        <v>1079</v>
      </c>
      <c r="AQ10" s="180" t="s">
        <v>1361</v>
      </c>
    </row>
    <row r="11" spans="1:43" ht="114" customHeight="1" x14ac:dyDescent="0.25">
      <c r="A11" s="464" t="s">
        <v>1052</v>
      </c>
      <c r="B11" s="102" t="s">
        <v>905</v>
      </c>
      <c r="C11" s="88" t="s">
        <v>1174</v>
      </c>
      <c r="D11" s="102" t="s">
        <v>1175</v>
      </c>
      <c r="E11" s="89">
        <v>30000</v>
      </c>
      <c r="F11" s="90" t="str">
        <f>IF(E11&lt;=0,"",IF(E11&lt;=2,"Muy Baja",IF(E11&lt;=F802,"Baja",IF(E11&lt;=500,"Media",IF(E11&lt;=5000,"Alta","Muy Alta")))))</f>
        <v>Muy Alta</v>
      </c>
      <c r="G11" s="91">
        <f>IF(F11="","",IF(F11="Muy Baja",0.2,IF(F11="Baja",0.4,IF(F11="Media",0.6,IF(F11="Alta",0.8,IF(F11="Muy Alta",1,))))))</f>
        <v>1</v>
      </c>
      <c r="H11" s="92" t="s">
        <v>140</v>
      </c>
      <c r="I11" s="91" t="str">
        <f>IF(NOT(ISERROR(MATCH(H11,'[6]Tabla Impacto'!$B$221:$B$223,0))),'[6]Tabla Impacto'!$F$223&amp;"Por favor no seleccionar los criterios de impacto(Afectación Económica o presupuestal y Pérdida Reputacional)",H11)</f>
        <v xml:space="preserve">     El riesgo afecta la imagen de la entidad con algunos usuarios de relevancia frente al logro de los objetivos</v>
      </c>
      <c r="J11" s="90" t="str">
        <f>IF(OR(I11='[6]Tabla Impacto'!$C$11,I11='[6]Tabla Impacto'!$D$11),"Leve",IF(OR(I11='[6]Tabla Impacto'!$C$12,I11='[6]Tabla Impacto'!$D$12),"Menor",IF(OR(I11='[6]Tabla Impacto'!$C$13,I11='[6]Tabla Impacto'!$D$13),"Moderado",IF(OR(I11='[6]Tabla Impacto'!$C$14,I11='[6]Tabla Impacto'!$D$14),"Mayor",IF(OR(I11='[6]Tabla Impacto'!$C$15,I11='[6]Tabla Impacto'!$D$15),"Catastrófico","")))))</f>
        <v>Moderado</v>
      </c>
      <c r="K11" s="91">
        <f>IF(J11="","",IF(J11="Leve",0.2,IF(J11="Menor",0.4,IF(J11="Moderado",0.6,IF(J11="Mayor",0.8,IF(J11="Catastrófico",1,))))))</f>
        <v>0.6</v>
      </c>
      <c r="L11" s="93" t="str">
        <f>IF(OR(AND(F11="Muy Baja",J11="Leve"),AND(F11="Muy Baja",J11="Menor"),AND(F11="Baja",J11="Leve")),"Bajo",IF(OR(AND(F11="Muy baja",J11="Moderado"),AND(F11="Baja",J11="Menor"),AND(F11="Baja",J11="Moderado"),AND(F11="Media",J11="Leve"),AND(F11="Media",J11="Menor"),AND(F11="Media",J11="Moderado"),AND(F11="Alta",J11="Leve"),AND(F11="Alta",J11="Menor")),"Moderado",IF(OR(AND(F11="Muy Baja",J11="Mayor"),AND(F11="Baja",J11="Mayor"),AND(F11="Media",J11="Mayor"),AND(F11="Alta",J11="Moderado"),AND(F11="Alta",J11="Mayor"),AND(F11="Muy Alta",J11="Leve"),AND(F11="Muy Alta",J11="Menor"),AND(F11="Muy Alta",J11="Moderado"),AND(F11="Muy Alta",J11="Mayor")),"Alto",IF(OR(AND(F11="Muy Baja",J11="Catastrófico"),AND(F11="Baja",J11="Catastrófico"),AND(F11="Media",J11="Catastrófico"),AND(F11="Alta",J11="Catastrófico"),AND(F11="Muy Alta",J11="Catastrófico")),"Extremo",""))))</f>
        <v>Alto</v>
      </c>
      <c r="M11" s="106">
        <v>1</v>
      </c>
      <c r="N11" s="88" t="s">
        <v>906</v>
      </c>
      <c r="O11" s="105" t="s">
        <v>358</v>
      </c>
      <c r="P11" s="105" t="s">
        <v>336</v>
      </c>
      <c r="Q11" s="106" t="s">
        <v>359</v>
      </c>
      <c r="R11" s="106" t="s">
        <v>360</v>
      </c>
      <c r="S11" s="106" t="s">
        <v>1176</v>
      </c>
      <c r="T11" s="106" t="s">
        <v>361</v>
      </c>
      <c r="U11" s="96" t="s">
        <v>2</v>
      </c>
      <c r="V11" s="114" t="s">
        <v>12</v>
      </c>
      <c r="W11" s="114" t="s">
        <v>7</v>
      </c>
      <c r="X11" s="107">
        <v>0.4</v>
      </c>
      <c r="Y11" s="114" t="s">
        <v>17</v>
      </c>
      <c r="Z11" s="114" t="s">
        <v>20</v>
      </c>
      <c r="AA11" s="114" t="s">
        <v>110</v>
      </c>
      <c r="AB11" s="115">
        <v>0.6</v>
      </c>
      <c r="AC11" s="116" t="str">
        <f t="shared" ref="AC11" si="2">IFERROR(IF(AB11="","",IF(AB11&lt;=0.2,"Muy Baja",IF(AB11&lt;=0.4,"Baja",IF(AB11&lt;=0.6,"Media",IF(AB11&lt;=0.8,"Alta","Muy Alta"))))),"")</f>
        <v>Media</v>
      </c>
      <c r="AD11" s="107">
        <f>+AB11</f>
        <v>0.6</v>
      </c>
      <c r="AE11" s="100" t="s">
        <v>72</v>
      </c>
      <c r="AF11" s="107">
        <f>IFERROR(IF(U11="Impacto",(K11-(+K11*X11)),IF(U11="Probabilidad",K11,"")),"")</f>
        <v>0.6</v>
      </c>
      <c r="AG11" s="117" t="str">
        <f t="shared" ref="AG11" si="3">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192" t="s">
        <v>28</v>
      </c>
      <c r="AI11" s="88" t="s">
        <v>907</v>
      </c>
      <c r="AJ11" s="202" t="s">
        <v>365</v>
      </c>
      <c r="AK11" s="197" t="s">
        <v>908</v>
      </c>
      <c r="AL11" s="88" t="s">
        <v>362</v>
      </c>
      <c r="AM11" s="86" t="s">
        <v>1177</v>
      </c>
      <c r="AN11" s="86" t="s">
        <v>1178</v>
      </c>
      <c r="AO11" s="86" t="s">
        <v>1179</v>
      </c>
      <c r="AP11" s="86" t="s">
        <v>1081</v>
      </c>
      <c r="AQ11" s="180" t="s">
        <v>1282</v>
      </c>
    </row>
    <row r="12" spans="1:43" ht="114" customHeight="1" x14ac:dyDescent="0.25">
      <c r="A12" s="464"/>
      <c r="B12" s="88" t="s">
        <v>363</v>
      </c>
      <c r="C12" s="88" t="s">
        <v>364</v>
      </c>
      <c r="D12" s="88" t="s">
        <v>909</v>
      </c>
      <c r="E12" s="89">
        <v>12</v>
      </c>
      <c r="F12" s="90" t="str">
        <f>IF(E12&lt;=0,"",IF(E12&lt;=2,"Muy Baja",IF(E12&lt;=24,"Baja",IF(E12&lt;=500,"Media",IF(E12&lt;=5000,"Alta","Muy Alta")))))</f>
        <v>Baja</v>
      </c>
      <c r="G12" s="91">
        <f>IF(F12="","",IF(F12="Muy Baja",0.2,IF(F12="Baja",0.4,IF(F12="Media",0.6,IF(F12="Alta",0.8,IF(F12="Muy Alta",1,))))))</f>
        <v>0.4</v>
      </c>
      <c r="H12" s="92" t="s">
        <v>140</v>
      </c>
      <c r="I12" s="91" t="str">
        <f>IF(NOT(ISERROR(MATCH(H12,'[6]Tabla Impacto'!$B$221:$B$223,0))),'[6]Tabla Impacto'!$F$223&amp;"Por favor no seleccionar los criterios de impacto(Afectación Económica o presupuestal y Pérdida Reputacional)",H12)</f>
        <v xml:space="preserve">     El riesgo afecta la imagen de la entidad con algunos usuarios de relevancia frente al logro de los objetivos</v>
      </c>
      <c r="J12" s="90" t="str">
        <f>IF(OR(I12='[6]Tabla Impacto'!$C$11,I12='[6]Tabla Impacto'!$D$11),"Leve",IF(OR(I12='[6]Tabla Impacto'!$C$12,I12='[6]Tabla Impacto'!$D$12),"Menor",IF(OR(I12='[6]Tabla Impacto'!$C$13,I12='[6]Tabla Impacto'!$D$13),"Moderado",IF(OR(I12='[6]Tabla Impacto'!$C$14,I12='[6]Tabla Impacto'!$D$14),"Mayor",IF(OR(I12='[6]Tabla Impacto'!$C$15,I12='[6]Tabla Impacto'!$D$15),"Catastrófico","")))))</f>
        <v>Moderado</v>
      </c>
      <c r="K12" s="91">
        <f>IF(J12="","",IF(J12="Leve",0.2,IF(J12="Menor",0.4,IF(J12="Moderado",0.6,IF(J12="Mayor",0.8,IF(J12="Catastrófico",1,))))))</f>
        <v>0.6</v>
      </c>
      <c r="L12" s="93" t="str">
        <f>IF(OR(AND(F12="Muy Baja",J12="Leve"),AND(F12="Muy Baja",J12="Menor"),AND(F12="Baja",J12="Leve")),"Bajo",IF(OR(AND(F12="Muy baja",J12="Moderado"),AND(F12="Baja",J12="Menor"),AND(F12="Baja",J12="Moderado"),AND(F12="Media",J12="Leve"),AND(F12="Media",J12="Menor"),AND(F12="Media",J12="Moderado"),AND(F12="Alta",J12="Leve"),AND(F12="Alta",J12="Menor")),"Moderado",IF(OR(AND(F12="Muy Baja",J12="Mayor"),AND(F12="Baja",J12="Mayor"),AND(F12="Media",J12="Mayor"),AND(F12="Alta",J12="Moderado"),AND(F12="Alta",J12="Mayor"),AND(F12="Muy Alta",J12="Leve"),AND(F12="Muy Alta",J12="Menor"),AND(F12="Muy Alta",J12="Moderado"),AND(F12="Muy Alta",J12="Mayor")),"Alto",IF(OR(AND(F12="Muy Baja",J12="Catastrófico"),AND(F12="Baja",J12="Catastrófico"),AND(F12="Media",J12="Catastrófico"),AND(F12="Alta",J12="Catastrófico"),AND(F12="Muy Alta",J12="Catastrófico")),"Extremo",""))))</f>
        <v>Moderado</v>
      </c>
      <c r="M12" s="94">
        <v>1</v>
      </c>
      <c r="N12" s="88" t="s">
        <v>365</v>
      </c>
      <c r="O12" s="88" t="s">
        <v>366</v>
      </c>
      <c r="P12" s="88" t="s">
        <v>155</v>
      </c>
      <c r="Q12" s="88" t="s">
        <v>910</v>
      </c>
      <c r="R12" s="88" t="s">
        <v>911</v>
      </c>
      <c r="S12" s="88" t="s">
        <v>880</v>
      </c>
      <c r="T12" s="88" t="s">
        <v>912</v>
      </c>
      <c r="U12" s="96" t="s">
        <v>2</v>
      </c>
      <c r="V12" s="97" t="s">
        <v>12</v>
      </c>
      <c r="W12" s="97" t="s">
        <v>7</v>
      </c>
      <c r="X12" s="98">
        <v>0.4</v>
      </c>
      <c r="Y12" s="97" t="s">
        <v>17</v>
      </c>
      <c r="Z12" s="97" t="s">
        <v>20</v>
      </c>
      <c r="AA12" s="97" t="s">
        <v>110</v>
      </c>
      <c r="AB12" s="99">
        <v>0.24</v>
      </c>
      <c r="AC12" s="100" t="s">
        <v>98</v>
      </c>
      <c r="AD12" s="98">
        <v>0.24</v>
      </c>
      <c r="AE12" s="100" t="s">
        <v>72</v>
      </c>
      <c r="AF12" s="98">
        <v>0.6</v>
      </c>
      <c r="AG12" s="101" t="s">
        <v>72</v>
      </c>
      <c r="AH12" s="192" t="s">
        <v>28</v>
      </c>
      <c r="AI12" s="88" t="s">
        <v>367</v>
      </c>
      <c r="AJ12" s="202" t="s">
        <v>365</v>
      </c>
      <c r="AK12" s="197" t="s">
        <v>913</v>
      </c>
      <c r="AL12" s="88" t="s">
        <v>368</v>
      </c>
      <c r="AM12" s="86" t="s">
        <v>1082</v>
      </c>
      <c r="AN12" s="86" t="s">
        <v>1180</v>
      </c>
      <c r="AO12" s="86" t="s">
        <v>1083</v>
      </c>
      <c r="AP12" s="86" t="s">
        <v>1081</v>
      </c>
      <c r="AQ12" s="180" t="s">
        <v>1283</v>
      </c>
    </row>
    <row r="13" spans="1:43" ht="114" customHeight="1" x14ac:dyDescent="0.25">
      <c r="A13" s="464"/>
      <c r="B13" s="481" t="s">
        <v>369</v>
      </c>
      <c r="C13" s="481" t="s">
        <v>1292</v>
      </c>
      <c r="D13" s="481" t="s">
        <v>1086</v>
      </c>
      <c r="E13" s="473">
        <v>1409</v>
      </c>
      <c r="F13" s="474" t="str">
        <f>IF(E13&lt;=0,"",IF(E13&lt;=2,"Muy Baja",IF(E13&lt;=24,"Baja",IF(E13&lt;=500,"Media",IF(E13&lt;=5000,"Alta","Muy Alta")))))</f>
        <v>Alta</v>
      </c>
      <c r="G13" s="475">
        <f>IF(F13="","",IF(F13="Muy Baja",0.2,IF(F13="Baja",0.4,IF(F13="Media",0.6,IF(F13="Alta",0.8,IF(F13="Muy Alta",1,))))))</f>
        <v>0.8</v>
      </c>
      <c r="H13" s="476" t="s">
        <v>140</v>
      </c>
      <c r="I13" s="91" t="str">
        <f>IF(NOT(ISERROR(MATCH(H13,'[6]Tabla Impacto'!$B$221:$B$223,0))),'[6]Tabla Impacto'!$F$223&amp;"Por favor no seleccionar los criterios de impacto(Afectación Económica o presupuestal y Pérdida Reputacional)",H13)</f>
        <v xml:space="preserve">     El riesgo afecta la imagen de la entidad con algunos usuarios de relevancia frente al logro de los objetivos</v>
      </c>
      <c r="J13" s="474" t="str">
        <f>IF(OR(I13='[6]Tabla Impacto'!$C$11,I13='[6]Tabla Impacto'!$D$11),"Leve",IF(OR(I13='[6]Tabla Impacto'!$C$12,I13='[6]Tabla Impacto'!$D$12),"Menor",IF(OR(I13='[6]Tabla Impacto'!$C$13,I13='[6]Tabla Impacto'!$D$13),"Moderado",IF(OR(I13='[6]Tabla Impacto'!$C$14,I13='[6]Tabla Impacto'!$D$14),"Mayor",IF(OR(I13='[6]Tabla Impacto'!$C$15,I13='[6]Tabla Impacto'!$D$15),"Catastrófico","")))))</f>
        <v>Moderado</v>
      </c>
      <c r="K13" s="475">
        <f>IF(J13="","",IF(J13="Leve",0.2,IF(J13="Menor",0.4,IF(J13="Moderado",0.6,IF(J13="Mayor",0.8,IF(J13="Catastrófico",1,))))))</f>
        <v>0.6</v>
      </c>
      <c r="L13" s="477" t="str">
        <f>IF(OR(AND(F13="Muy Baja",J13="Leve"),AND(F13="Muy Baja",J13="Menor"),AND(F13="Baja",J13="Leve")),"Bajo",IF(OR(AND(F13="Muy baja",J13="Moderado"),AND(F13="Baja",J13="Menor"),AND(F13="Baja",J13="Moderado"),AND(F13="Media",J13="Leve"),AND(F13="Media",J13="Menor"),AND(F13="Media",J13="Moderado"),AND(F13="Alta",J13="Leve"),AND(F13="Alta",J13="Menor")),"Moderado",IF(OR(AND(F13="Muy Baja",J13="Mayor"),AND(F13="Baja",J13="Mayor"),AND(F13="Media",J13="Mayor"),AND(F13="Alta",J13="Moderado"),AND(F13="Alta",J13="Mayor"),AND(F13="Muy Alta",J13="Leve"),AND(F13="Muy Alta",J13="Menor"),AND(F13="Muy Alta",J13="Moderado"),AND(F13="Muy Alta",J13="Mayor")),"Alto",IF(OR(AND(F13="Muy Baja",J13="Catastrófico"),AND(F13="Baja",J13="Catastrófico"),AND(F13="Media",J13="Catastrófico"),AND(F13="Alta",J13="Catastrófico"),AND(F13="Muy Alta",J13="Catastrófico")),"Extremo",""))))</f>
        <v>Alto</v>
      </c>
      <c r="M13" s="94">
        <v>1</v>
      </c>
      <c r="N13" s="88" t="s">
        <v>365</v>
      </c>
      <c r="O13" s="88" t="s">
        <v>370</v>
      </c>
      <c r="P13" s="88" t="s">
        <v>1293</v>
      </c>
      <c r="Q13" s="88" t="s">
        <v>372</v>
      </c>
      <c r="R13" s="88" t="s">
        <v>914</v>
      </c>
      <c r="S13" s="88" t="s">
        <v>373</v>
      </c>
      <c r="T13" s="88" t="s">
        <v>915</v>
      </c>
      <c r="U13" s="96" t="s">
        <v>2</v>
      </c>
      <c r="V13" s="97" t="s">
        <v>12</v>
      </c>
      <c r="W13" s="97" t="s">
        <v>7</v>
      </c>
      <c r="X13" s="98" t="s">
        <v>189</v>
      </c>
      <c r="Y13" s="97" t="s">
        <v>17</v>
      </c>
      <c r="Z13" s="97" t="s">
        <v>20</v>
      </c>
      <c r="AA13" s="97" t="s">
        <v>110</v>
      </c>
      <c r="AB13" s="99">
        <v>0.48</v>
      </c>
      <c r="AC13" s="100" t="s">
        <v>98</v>
      </c>
      <c r="AD13" s="98">
        <v>0.48</v>
      </c>
      <c r="AE13" s="100" t="s">
        <v>72</v>
      </c>
      <c r="AF13" s="98">
        <v>0.6</v>
      </c>
      <c r="AG13" s="101" t="s">
        <v>72</v>
      </c>
      <c r="AH13" s="192" t="s">
        <v>803</v>
      </c>
      <c r="AI13" s="481" t="s">
        <v>916</v>
      </c>
      <c r="AJ13" s="518" t="s">
        <v>365</v>
      </c>
      <c r="AK13" s="544" t="s">
        <v>917</v>
      </c>
      <c r="AL13" s="472" t="s">
        <v>1291</v>
      </c>
      <c r="AM13" s="513" t="s">
        <v>1294</v>
      </c>
      <c r="AN13" s="513" t="s">
        <v>1181</v>
      </c>
      <c r="AO13" s="513" t="s">
        <v>1084</v>
      </c>
      <c r="AP13" s="513" t="s">
        <v>1085</v>
      </c>
      <c r="AQ13" s="514" t="s">
        <v>1362</v>
      </c>
    </row>
    <row r="14" spans="1:43" ht="114" customHeight="1" x14ac:dyDescent="0.25">
      <c r="A14" s="464"/>
      <c r="B14" s="481"/>
      <c r="C14" s="481"/>
      <c r="D14" s="481"/>
      <c r="E14" s="473"/>
      <c r="F14" s="474"/>
      <c r="G14" s="475"/>
      <c r="H14" s="476"/>
      <c r="I14" s="91"/>
      <c r="J14" s="474"/>
      <c r="K14" s="475"/>
      <c r="L14" s="477"/>
      <c r="M14" s="94">
        <v>2</v>
      </c>
      <c r="N14" s="88" t="s">
        <v>365</v>
      </c>
      <c r="O14" s="88" t="s">
        <v>370</v>
      </c>
      <c r="P14" s="88" t="s">
        <v>1295</v>
      </c>
      <c r="Q14" s="88" t="s">
        <v>1296</v>
      </c>
      <c r="R14" s="88" t="s">
        <v>1297</v>
      </c>
      <c r="S14" s="88" t="s">
        <v>373</v>
      </c>
      <c r="T14" s="88" t="s">
        <v>915</v>
      </c>
      <c r="U14" s="96" t="s">
        <v>284</v>
      </c>
      <c r="V14" s="97" t="s">
        <v>469</v>
      </c>
      <c r="W14" s="97" t="s">
        <v>395</v>
      </c>
      <c r="X14" s="98">
        <v>0.25</v>
      </c>
      <c r="Y14" s="97" t="s">
        <v>17</v>
      </c>
      <c r="Z14" s="97" t="s">
        <v>20</v>
      </c>
      <c r="AA14" s="97" t="s">
        <v>110</v>
      </c>
      <c r="AB14" s="99">
        <v>0.48</v>
      </c>
      <c r="AC14" s="100" t="s">
        <v>98</v>
      </c>
      <c r="AD14" s="98">
        <v>0.48</v>
      </c>
      <c r="AE14" s="100" t="s">
        <v>72</v>
      </c>
      <c r="AF14" s="98">
        <v>0.45</v>
      </c>
      <c r="AG14" s="101" t="s">
        <v>72</v>
      </c>
      <c r="AH14" s="192" t="s">
        <v>803</v>
      </c>
      <c r="AI14" s="481"/>
      <c r="AJ14" s="518"/>
      <c r="AK14" s="544"/>
      <c r="AL14" s="472"/>
      <c r="AM14" s="513"/>
      <c r="AN14" s="513"/>
      <c r="AO14" s="513"/>
      <c r="AP14" s="513"/>
      <c r="AQ14" s="514"/>
    </row>
    <row r="15" spans="1:43" ht="114" customHeight="1" x14ac:dyDescent="0.25">
      <c r="A15" s="464"/>
      <c r="B15" s="88" t="s">
        <v>918</v>
      </c>
      <c r="C15" s="88" t="s">
        <v>378</v>
      </c>
      <c r="D15" s="88" t="s">
        <v>1087</v>
      </c>
      <c r="E15" s="89">
        <v>1409</v>
      </c>
      <c r="F15" s="90" t="str">
        <f>IF(E15&lt;=0,"",IF(E15&lt;=2,"Muy Baja",IF(E15&lt;=24,"Baja",IF(E15&lt;=500,"Media",IF(E15&lt;=5000,"Alta","Muy Alta")))))</f>
        <v>Alta</v>
      </c>
      <c r="G15" s="91">
        <f>IF(F15="","",IF(F15="Muy Baja",0.2,IF(F15="Baja",0.4,IF(F15="Media",0.6,IF(F15="Alta",0.8,IF(F15="Muy Alta",1,))))))</f>
        <v>0.8</v>
      </c>
      <c r="H15" s="92" t="s">
        <v>140</v>
      </c>
      <c r="I15" s="91" t="str">
        <f>IF(NOT(ISERROR(MATCH(H15,'[6]Tabla Impacto'!$B$221:$B$223,0))),'[6]Tabla Impacto'!$F$223&amp;"Por favor no seleccionar los criterios de impacto(Afectación Económica o presupuestal y Pérdida Reputacional)",H15)</f>
        <v xml:space="preserve">     El riesgo afecta la imagen de la entidad con algunos usuarios de relevancia frente al logro de los objetivos</v>
      </c>
      <c r="J15" s="90" t="str">
        <f>IF(OR(I15='[6]Tabla Impacto'!$C$11,I15='[6]Tabla Impacto'!$D$11),"Leve",IF(OR(I15='[6]Tabla Impacto'!$C$12,I15='[6]Tabla Impacto'!$D$12),"Menor",IF(OR(I15='[6]Tabla Impacto'!$C$13,I15='[6]Tabla Impacto'!$D$13),"Moderado",IF(OR(I15='[6]Tabla Impacto'!$C$14,I15='[6]Tabla Impacto'!$D$14),"Mayor",IF(OR(I15='[6]Tabla Impacto'!$C$15,I15='[6]Tabla Impacto'!$D$15),"Catastrófico","")))))</f>
        <v>Moderado</v>
      </c>
      <c r="K15" s="91">
        <f>IF(J15="","",IF(J15="Leve",0.2,IF(J15="Menor",0.4,IF(J15="Moderado",0.6,IF(J15="Mayor",0.8,IF(J15="Catastrófico",1,))))))</f>
        <v>0.6</v>
      </c>
      <c r="L15" s="93" t="str">
        <f>IF(OR(AND(F15="Muy Baja",J15="Leve"),AND(F15="Muy Baja",J15="Menor"),AND(F15="Baja",J15="Leve")),"Bajo",IF(OR(AND(F15="Muy baja",J15="Moderado"),AND(F15="Baja",J15="Menor"),AND(F15="Baja",J15="Moderado"),AND(F15="Media",J15="Leve"),AND(F15="Media",J15="Menor"),AND(F15="Media",J15="Moderado"),AND(F15="Alta",J15="Leve"),AND(F15="Alta",J15="Menor")),"Moderado",IF(OR(AND(F15="Muy Baja",J15="Mayor"),AND(F15="Baja",J15="Mayor"),AND(F15="Media",J15="Mayor"),AND(F15="Alta",J15="Moderado"),AND(F15="Alta",J15="Mayor"),AND(F15="Muy Alta",J15="Leve"),AND(F15="Muy Alta",J15="Menor"),AND(F15="Muy Alta",J15="Moderado"),AND(F15="Muy Alta",J15="Mayor")),"Alto",IF(OR(AND(F15="Muy Baja",J15="Catastrófico"),AND(F15="Baja",J15="Catastrófico"),AND(F15="Media",J15="Catastrófico"),AND(F15="Alta",J15="Catastrófico"),AND(F15="Muy Alta",J15="Catastrófico")),"Extremo",""))))</f>
        <v>Alto</v>
      </c>
      <c r="M15" s="122">
        <v>1</v>
      </c>
      <c r="N15" s="88" t="s">
        <v>365</v>
      </c>
      <c r="O15" s="88" t="s">
        <v>919</v>
      </c>
      <c r="P15" s="88" t="s">
        <v>1298</v>
      </c>
      <c r="Q15" s="88" t="s">
        <v>1299</v>
      </c>
      <c r="R15" s="88" t="s">
        <v>1300</v>
      </c>
      <c r="S15" s="88" t="s">
        <v>920</v>
      </c>
      <c r="T15" s="88" t="s">
        <v>921</v>
      </c>
      <c r="U15" s="96" t="s">
        <v>2</v>
      </c>
      <c r="V15" s="97" t="s">
        <v>12</v>
      </c>
      <c r="W15" s="97" t="s">
        <v>7</v>
      </c>
      <c r="X15" s="98">
        <v>0.4</v>
      </c>
      <c r="Y15" s="97" t="s">
        <v>17</v>
      </c>
      <c r="Z15" s="97" t="s">
        <v>20</v>
      </c>
      <c r="AA15" s="97" t="s">
        <v>110</v>
      </c>
      <c r="AB15" s="99">
        <v>0.48</v>
      </c>
      <c r="AC15" s="128" t="s">
        <v>223</v>
      </c>
      <c r="AD15" s="98">
        <v>0.48</v>
      </c>
      <c r="AE15" s="100" t="s">
        <v>72</v>
      </c>
      <c r="AF15" s="98">
        <v>0.6</v>
      </c>
      <c r="AG15" s="101" t="s">
        <v>374</v>
      </c>
      <c r="AH15" s="192" t="s">
        <v>803</v>
      </c>
      <c r="AI15" s="88" t="s">
        <v>1301</v>
      </c>
      <c r="AJ15" s="202" t="s">
        <v>365</v>
      </c>
      <c r="AK15" s="203" t="s">
        <v>917</v>
      </c>
      <c r="AL15" s="102" t="s">
        <v>1302</v>
      </c>
      <c r="AM15" s="86" t="s">
        <v>1303</v>
      </c>
      <c r="AN15" s="86" t="s">
        <v>1181</v>
      </c>
      <c r="AO15" s="86" t="s">
        <v>1084</v>
      </c>
      <c r="AP15" s="86" t="s">
        <v>1085</v>
      </c>
      <c r="AQ15" s="180" t="s">
        <v>1363</v>
      </c>
    </row>
    <row r="16" spans="1:43" ht="114" customHeight="1" x14ac:dyDescent="0.25">
      <c r="A16" s="464" t="s">
        <v>1053</v>
      </c>
      <c r="B16" s="481" t="s">
        <v>324</v>
      </c>
      <c r="C16" s="481" t="s">
        <v>325</v>
      </c>
      <c r="D16" s="88" t="s">
        <v>326</v>
      </c>
      <c r="E16" s="473">
        <v>24</v>
      </c>
      <c r="F16" s="474" t="str">
        <f>IF(E16&lt;=0,"",IF(E16&lt;=2,"Muy Baja",IF(E16&lt;=24,"Baja",IF(E16&lt;=500,"Media",IF(E16&lt;=5000,"Alta","Muy Alta")))))</f>
        <v>Baja</v>
      </c>
      <c r="G16" s="475">
        <f>IF(F16="","",IF(F16="Muy Baja",0.2,IF(F16="Baja",0.4,IF(F16="Media",0.6,IF(F16="Alta",0.8,IF(F16="Muy Alta",1,))))))</f>
        <v>0.4</v>
      </c>
      <c r="H16" s="476" t="s">
        <v>1163</v>
      </c>
      <c r="I16" s="91" t="str">
        <f>IF(NOT(ISERROR(MATCH(H16,'[7]Tabla Impacto'!$B$221:$B$223,0))),'[7]Tabla Impacto'!$F$223&amp;"Por favor no seleccionar los criterios de impacto(Afectación Económica o presupuestal y Pérdida Reputacional)",H16)</f>
        <v xml:space="preserve">     El riesgo afecta la imagen de  la entidad con efecto publicitario sostenido a nivel de sector administrativo, nivel departamental o municipal</v>
      </c>
      <c r="J16" s="474" t="str">
        <f>IF(OR(I16='[7]Tabla Impacto'!$C$11,I16='[7]Tabla Impacto'!$D$11),"Leve",IF(OR(I16='[7]Tabla Impacto'!$C$12,I16='[7]Tabla Impacto'!$D$12),"Menor",IF(OR(I16='[7]Tabla Impacto'!$C$13,I16='[7]Tabla Impacto'!$D$13),"Moderado",IF(OR(I16='[7]Tabla Impacto'!$C$14,I16='[7]Tabla Impacto'!$D$14),"Mayor",IF(OR(I16='[7]Tabla Impacto'!$C$15,I16='[7]Tabla Impacto'!$D$15),"Catastrófico","")))))</f>
        <v/>
      </c>
      <c r="K16" s="475" t="str">
        <f>IF(J16="","",IF(J16="Leve",0.2,IF(J16="Menor",0.4,IF(J16="Moderado",0.6,IF(J16="Mayor",0.8,IF(J16="Catastrófico",1,))))))</f>
        <v/>
      </c>
      <c r="L16" s="477" t="str">
        <f>IF(OR(AND(F16="Muy Baja",J16="Leve"),AND(F16="Muy Baja",J16="Menor"),AND(F16="Baja",J16="Leve")),"Bajo",IF(OR(AND(F16="Muy baja",J16="Moderado"),AND(F16="Baja",J16="Menor"),AND(F16="Baja",J16="Moderado"),AND(F16="Media",J16="Leve"),AND(F16="Media",J16="Menor"),AND(F16="Media",J16="Moderado"),AND(F16="Alta",J16="Leve"),AND(F16="Alta",J16="Menor")),"Moderado",IF(OR(AND(F16="Muy Baja",J16="Mayor"),AND(F16="Baja",J16="Mayor"),AND(F16="Media",J16="Mayor"),AND(F16="Alta",J16="Moderado"),AND(F16="Alta",J16="Mayor"),AND(F16="Muy Alta",J16="Leve"),AND(F16="Muy Alta",J16="Menor"),AND(F16="Muy Alta",J16="Moderado"),AND(F16="Muy Alta",J16="Mayor")),"Alto",IF(OR(AND(F16="Muy Baja",J16="Catastrófico"),AND(F16="Baja",J16="Catastrófico"),AND(F16="Media",J16="Catastrófico"),AND(F16="Alta",J16="Catastrófico"),AND(F16="Muy Alta",J16="Catastrófico")),"Extremo",""))))</f>
        <v/>
      </c>
      <c r="M16" s="94">
        <v>1</v>
      </c>
      <c r="N16" s="481" t="s">
        <v>327</v>
      </c>
      <c r="O16" s="108" t="s">
        <v>231</v>
      </c>
      <c r="P16" s="108" t="s">
        <v>155</v>
      </c>
      <c r="Q16" s="108" t="s">
        <v>1182</v>
      </c>
      <c r="R16" s="108" t="s">
        <v>1183</v>
      </c>
      <c r="S16" s="108" t="s">
        <v>328</v>
      </c>
      <c r="T16" s="108" t="s">
        <v>1184</v>
      </c>
      <c r="U16" s="96" t="str">
        <f>IF(OR(V16="Preventivo",V16="Detectivo"),"Probabilidad",IF(V16="Correctivo","Impacto",""))</f>
        <v>Probabilidad</v>
      </c>
      <c r="V16" s="97" t="s">
        <v>12</v>
      </c>
      <c r="W16" s="97" t="s">
        <v>7</v>
      </c>
      <c r="X16" s="98" t="str">
        <f>IF(AND(V16="Preventivo",W16="Automático"),"50%",IF(AND(V16="Preventivo",W16="Manual"),"40%",IF(AND(V16="Detectivo",W16="Automático"),"40%",IF(AND(V16="Detectivo",W16="Manual"),"30%",IF(AND(V16="Correctivo",W16="Automático"),"35%",IF(AND(V16="Correctivo",W16="Manual"),"25%",""))))))</f>
        <v>40%</v>
      </c>
      <c r="Y16" s="97" t="s">
        <v>17</v>
      </c>
      <c r="Z16" s="97" t="s">
        <v>20</v>
      </c>
      <c r="AA16" s="97" t="s">
        <v>110</v>
      </c>
      <c r="AB16" s="99">
        <f>IFERROR(IF(U16="Probabilidad",(G16-(+G16*X16)),IF(U16="Impacto",G16,"")),"")</f>
        <v>0.24</v>
      </c>
      <c r="AC16" s="100" t="str">
        <f>IFERROR(IF(AB16="","",IF(AB16&lt;=0.2,"Muy Baja",IF(AB16&lt;=0.4,"Baja",IF(AB16&lt;=0.6,"Media",IF(AB16&lt;=0.8,"Alta","Muy Alta"))))),"")</f>
        <v>Baja</v>
      </c>
      <c r="AD16" s="98">
        <f>+AB16</f>
        <v>0.24</v>
      </c>
      <c r="AE16" s="100" t="str">
        <f>IFERROR(IF(AF16="","",IF(AF16&lt;=0.2,"Leve",IF(AF16&lt;=0.4,"Menor",IF(AF16&lt;=0.6,"Moderado",IF(AF16&lt;=0.8,"Mayor","Catastrófico"))))),"")</f>
        <v/>
      </c>
      <c r="AF16" s="98" t="str">
        <f>IFERROR(IF(U16="Impacto",(K16-(+K16*X16)),IF(U16="Probabilidad",K16,"")),"")</f>
        <v/>
      </c>
      <c r="AG16" s="10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480" t="s">
        <v>124</v>
      </c>
      <c r="AI16" s="472" t="s">
        <v>329</v>
      </c>
      <c r="AJ16" s="518" t="s">
        <v>327</v>
      </c>
      <c r="AK16" s="483" t="s">
        <v>893</v>
      </c>
      <c r="AL16" s="489" t="s">
        <v>330</v>
      </c>
      <c r="AM16" s="576" t="s">
        <v>1185</v>
      </c>
      <c r="AN16" s="466" t="s">
        <v>1088</v>
      </c>
      <c r="AO16" s="466" t="s">
        <v>1186</v>
      </c>
      <c r="AP16" s="466" t="s">
        <v>375</v>
      </c>
      <c r="AQ16" s="514" t="s">
        <v>1286</v>
      </c>
    </row>
    <row r="17" spans="1:43" ht="114" customHeight="1" x14ac:dyDescent="0.25">
      <c r="A17" s="465"/>
      <c r="B17" s="481"/>
      <c r="C17" s="481"/>
      <c r="D17" s="88" t="s">
        <v>331</v>
      </c>
      <c r="E17" s="473"/>
      <c r="F17" s="474"/>
      <c r="G17" s="475"/>
      <c r="H17" s="476"/>
      <c r="I17" s="91">
        <f>IF(NOT(ISERROR(MATCH(H17,_xlfn.ANCHORARRAY(#REF!),0))),#REF!&amp;"Por favor no seleccionar los criterios de impacto",H17)</f>
        <v>0</v>
      </c>
      <c r="J17" s="474"/>
      <c r="K17" s="475"/>
      <c r="L17" s="477"/>
      <c r="M17" s="94">
        <v>2</v>
      </c>
      <c r="N17" s="481"/>
      <c r="O17" s="108" t="s">
        <v>231</v>
      </c>
      <c r="P17" s="108" t="s">
        <v>155</v>
      </c>
      <c r="Q17" s="108" t="s">
        <v>332</v>
      </c>
      <c r="R17" s="108" t="s">
        <v>1187</v>
      </c>
      <c r="S17" s="108" t="s">
        <v>333</v>
      </c>
      <c r="T17" s="108" t="s">
        <v>334</v>
      </c>
      <c r="U17" s="96" t="str">
        <f>IF(OR(V17="Preventivo",V17="Detectivo"),"Probabilidad",IF(V17="Correctivo","Impacto",""))</f>
        <v>Probabilidad</v>
      </c>
      <c r="V17" s="97" t="s">
        <v>12</v>
      </c>
      <c r="W17" s="97" t="s">
        <v>7</v>
      </c>
      <c r="X17" s="98" t="str">
        <f>IF(AND(V17="Preventivo",W17="Automático"),"50%",IF(AND(V17="Preventivo",W17="Manual"),"40%",IF(AND(V17="Detectivo",W17="Automático"),"40%",IF(AND(V17="Detectivo",W17="Manual"),"30%",IF(AND(V17="Correctivo",W17="Automático"),"35%",IF(AND(V17="Correctivo",W17="Manual"),"25%",""))))))</f>
        <v>40%</v>
      </c>
      <c r="Y17" s="97" t="s">
        <v>17</v>
      </c>
      <c r="Z17" s="97" t="s">
        <v>20</v>
      </c>
      <c r="AA17" s="97" t="s">
        <v>110</v>
      </c>
      <c r="AB17" s="99">
        <v>0.216</v>
      </c>
      <c r="AC17" s="100" t="str">
        <f t="shared" ref="AC17:AC27" si="4">IFERROR(IF(AB17="","",IF(AB17&lt;=0.2,"Muy Baja",IF(AB17&lt;=0.4,"Baja",IF(AB17&lt;=0.6,"Media",IF(AB17&lt;=0.8,"Alta","Muy Alta"))))),"")</f>
        <v>Baja</v>
      </c>
      <c r="AD17" s="98">
        <v>0.216</v>
      </c>
      <c r="AE17" s="100" t="str">
        <f t="shared" ref="AE17:AE27" si="5">IFERROR(IF(AF17="","",IF(AF17&lt;=0.2,"Leve",IF(AF17&lt;=0.4,"Menor",IF(AF17&lt;=0.6,"Moderado",IF(AF17&lt;=0.8,"Mayor","Catastrófico"))))),"")</f>
        <v/>
      </c>
      <c r="AF17" s="98" t="str">
        <f>IFERROR(IF(AND(U16="Impacto",U17="Impacto"),(AF16-(+AF16*X17)),IF(U17="Impacto",($J$8-(+$J$8*X17)),IF(U17="Probabilidad",AF16,""))),"")</f>
        <v/>
      </c>
      <c r="AG17" s="101" t="str">
        <f t="shared" ref="AG17" si="6">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480"/>
      <c r="AI17" s="472"/>
      <c r="AJ17" s="518"/>
      <c r="AK17" s="483"/>
      <c r="AL17" s="489"/>
      <c r="AM17" s="576"/>
      <c r="AN17" s="466"/>
      <c r="AO17" s="466"/>
      <c r="AP17" s="466"/>
      <c r="AQ17" s="514"/>
    </row>
    <row r="18" spans="1:43" ht="114" customHeight="1" x14ac:dyDescent="0.25">
      <c r="A18" s="465"/>
      <c r="B18" s="481" t="s">
        <v>335</v>
      </c>
      <c r="C18" s="481" t="s">
        <v>922</v>
      </c>
      <c r="D18" s="481" t="s">
        <v>923</v>
      </c>
      <c r="E18" s="473">
        <v>300</v>
      </c>
      <c r="F18" s="474" t="str">
        <f>IF(E18&lt;=0,"",IF(E18&lt;=2,"Muy Baja",IF(E18&lt;=24,"Baja",IF(E18&lt;=500,"Media",IF(E18&lt;=5000,"Alta","Muy Alta")))))</f>
        <v>Media</v>
      </c>
      <c r="G18" s="475">
        <f>IF(F18="","",IF(F18="Muy Baja",0.2,IF(F18="Baja",0.4,IF(F18="Media",0.6,IF(F18="Alta",0.8,IF(F18="Muy Alta",1,))))))</f>
        <v>0.6</v>
      </c>
      <c r="H18" s="476" t="s">
        <v>140</v>
      </c>
      <c r="I18" s="91" t="str">
        <f>IF(NOT(ISERROR(MATCH(H18,'[7]Tabla Impacto'!$B$221:$B$223,0))),'[7]Tabla Impacto'!$F$223&amp;"Por favor no seleccionar los criterios de impacto(Afectación Económica o presupuestal y Pérdida Reputacional)",H18)</f>
        <v xml:space="preserve">     El riesgo afecta la imagen de la entidad con algunos usuarios de relevancia frente al logro de los objetivos</v>
      </c>
      <c r="J18" s="474" t="str">
        <f>IF(OR(I18='[7]Tabla Impacto'!$C$11,I18='[7]Tabla Impacto'!$D$11),"Leve",IF(OR(I18='[7]Tabla Impacto'!$C$12,I18='[7]Tabla Impacto'!$D$12),"Menor",IF(OR(I18='[7]Tabla Impacto'!$C$13,I18='[7]Tabla Impacto'!$D$13),"Moderado",IF(OR(I18='[7]Tabla Impacto'!$C$14,I18='[7]Tabla Impacto'!$D$14),"Mayor",IF(OR(I18='[7]Tabla Impacto'!$C$15,I18='[7]Tabla Impacto'!$D$15),"Catastrófico","")))))</f>
        <v>Moderado</v>
      </c>
      <c r="K18" s="475">
        <f>IF(J18="","",IF(J18="Leve",0.2,IF(J18="Menor",0.4,IF(J18="Moderado",0.6,IF(J18="Mayor",0.8,IF(J18="Catastrófico",1,))))))</f>
        <v>0.6</v>
      </c>
      <c r="L18" s="477" t="str">
        <f>IF(OR(AND(F18="Muy Baja",J18="Leve"),AND(F18="Muy Baja",J18="Menor"),AND(F18="Baja",J18="Leve")),"Bajo",IF(OR(AND(F18="Muy baja",J18="Moderado"),AND(F18="Baja",J18="Menor"),AND(F18="Baja",J18="Moderado"),AND(F18="Media",J18="Leve"),AND(F18="Media",J18="Menor"),AND(F18="Media",J18="Moderado"),AND(F18="Alta",J18="Leve"),AND(F18="Alta",J18="Menor")),"Moderado",IF(OR(AND(F18="Muy Baja",J18="Mayor"),AND(F18="Baja",J18="Mayor"),AND(F18="Media",J18="Mayor"),AND(F18="Alta",J18="Moderado"),AND(F18="Alta",J18="Mayor"),AND(F18="Muy Alta",J18="Leve"),AND(F18="Muy Alta",J18="Menor"),AND(F18="Muy Alta",J18="Moderado"),AND(F18="Muy Alta",J18="Mayor")),"Alto",IF(OR(AND(F18="Muy Baja",J18="Catastrófico"),AND(F18="Baja",J18="Catastrófico"),AND(F18="Media",J18="Catastrófico"),AND(F18="Alta",J18="Catastrófico"),AND(F18="Muy Alta",J18="Catastrófico")),"Extremo",""))))</f>
        <v>Moderado</v>
      </c>
      <c r="M18" s="488">
        <v>1</v>
      </c>
      <c r="N18" s="481" t="s">
        <v>327</v>
      </c>
      <c r="O18" s="481" t="s">
        <v>152</v>
      </c>
      <c r="P18" s="481" t="s">
        <v>336</v>
      </c>
      <c r="Q18" s="481" t="s">
        <v>337</v>
      </c>
      <c r="R18" s="481" t="s">
        <v>338</v>
      </c>
      <c r="S18" s="481" t="s">
        <v>339</v>
      </c>
      <c r="T18" s="481" t="s">
        <v>340</v>
      </c>
      <c r="U18" s="491" t="str">
        <f>IF(OR(V18="Preventivo",V18="Detectivo"),"Probabilidad",IF(V18="Correctivo","Impacto",""))</f>
        <v>Probabilidad</v>
      </c>
      <c r="V18" s="492" t="s">
        <v>12</v>
      </c>
      <c r="W18" s="492" t="s">
        <v>7</v>
      </c>
      <c r="X18" s="485" t="str">
        <f>IF(AND(V18="Preventivo",W18="Automático"),"50%",IF(AND(V18="Preventivo",W18="Manual"),"40%",IF(AND(V18="Detectivo",W18="Automático"),"40%",IF(AND(V18="Detectivo",W18="Manual"),"30%",IF(AND(V18="Correctivo",W18="Automático"),"35%",IF(AND(V18="Correctivo",W18="Manual"),"25%",""))))))</f>
        <v>40%</v>
      </c>
      <c r="Y18" s="492" t="s">
        <v>17</v>
      </c>
      <c r="Z18" s="492" t="s">
        <v>20</v>
      </c>
      <c r="AA18" s="492" t="s">
        <v>110</v>
      </c>
      <c r="AB18" s="493">
        <f>IFERROR(IF(U18="Probabilidad",(G18-(+G18*X18)),IF(U18="Impacto",G18,"")),"")</f>
        <v>0.36</v>
      </c>
      <c r="AC18" s="494" t="str">
        <f>IFERROR(IF(AB18="","",IF(AB18&lt;=0.2,"Muy Baja",IF(AB18&lt;=0.4,"Baja",IF(AB18&lt;=0.6,"Media",IF(AB18&lt;=0.8,"Alta","Muy Alta"))))),"")</f>
        <v>Baja</v>
      </c>
      <c r="AD18" s="485">
        <f>+AB18</f>
        <v>0.36</v>
      </c>
      <c r="AE18" s="494" t="str">
        <f>IFERROR(IF(AF18="","",IF(AF18&lt;=0.2,"Leve",IF(AF18&lt;=0.4,"Menor",IF(AF18&lt;=0.6,"Moderado",IF(AF18&lt;=0.8,"Mayor","Catastrófico"))))),"")</f>
        <v>Moderado</v>
      </c>
      <c r="AF18" s="485">
        <f>IFERROR(IF(U18="Impacto",(K18-(+K18*X18)),IF(U18="Probabilidad",K18,"")),"")</f>
        <v>0.6</v>
      </c>
      <c r="AG18" s="486" t="str">
        <f>IFERROR(IF(OR(AND(AC18="Muy Baja",AE18="Leve"),AND(AC18="Muy Baja",AE18="Menor"),AND(AC18="Baja",AE18="Leve")),"Bajo",IF(OR(AND(AC18="Muy baja",AE18="Moderado"),AND(AC18="Baja",AE18="Menor"),AND(AC18="Baja",AE18="Moderado"),AND(AC18="Media",AE18="Leve"),AND(AC18="Media",AE18="Menor"),AND(AC18="Media",AE18="Moderado"),AND(AC18="Alta",AE18="Leve"),AND(AC18="Alta",AE18="Menor")),"Moderado",IF(OR(AND(AC18="Muy Baja",AE18="Mayor"),AND(AC18="Baja",AE18="Mayor"),AND(AC18="Media",AE18="Mayor"),AND(AC18="Alta",AE18="Moderado"),AND(AC18="Alta",AE18="Mayor"),AND(AC18="Muy Alta",AE18="Leve"),AND(AC18="Muy Alta",AE18="Menor"),AND(AC18="Muy Alta",AE18="Moderado"),AND(AC18="Muy Alta",AE18="Mayor")),"Alto",IF(OR(AND(AC18="Muy Baja",AE18="Catastrófico"),AND(AC18="Baja",AE18="Catastrófico"),AND(AC18="Media",AE18="Catastrófico"),AND(AC18="Alta",AE18="Catastrófico"),AND(AC18="Muy Alta",AE18="Catastrófico")),"Extremo","")))),"")</f>
        <v>Moderado</v>
      </c>
      <c r="AH18" s="480" t="s">
        <v>124</v>
      </c>
      <c r="AI18" s="512" t="s">
        <v>1188</v>
      </c>
      <c r="AJ18" s="523" t="s">
        <v>327</v>
      </c>
      <c r="AK18" s="483" t="s">
        <v>893</v>
      </c>
      <c r="AL18" s="489" t="s">
        <v>341</v>
      </c>
      <c r="AM18" s="576" t="s">
        <v>1189</v>
      </c>
      <c r="AN18" s="466" t="s">
        <v>1089</v>
      </c>
      <c r="AO18" s="466" t="s">
        <v>1190</v>
      </c>
      <c r="AP18" s="466" t="s">
        <v>375</v>
      </c>
      <c r="AQ18" s="514" t="s">
        <v>1284</v>
      </c>
    </row>
    <row r="19" spans="1:43" ht="114" customHeight="1" x14ac:dyDescent="0.25">
      <c r="A19" s="465"/>
      <c r="B19" s="481"/>
      <c r="C19" s="481"/>
      <c r="D19" s="481"/>
      <c r="E19" s="473"/>
      <c r="F19" s="474"/>
      <c r="G19" s="475"/>
      <c r="H19" s="476"/>
      <c r="I19" s="91">
        <f>IF(NOT(ISERROR(MATCH(H19,_xlfn.ANCHORARRAY(#REF!),0))),#REF!&amp;"Por favor no seleccionar los criterios de impacto",H19)</f>
        <v>0</v>
      </c>
      <c r="J19" s="474"/>
      <c r="K19" s="475"/>
      <c r="L19" s="477"/>
      <c r="M19" s="488"/>
      <c r="N19" s="481"/>
      <c r="O19" s="481"/>
      <c r="P19" s="481"/>
      <c r="Q19" s="481"/>
      <c r="R19" s="481"/>
      <c r="S19" s="481"/>
      <c r="T19" s="481"/>
      <c r="U19" s="491"/>
      <c r="V19" s="492"/>
      <c r="W19" s="492"/>
      <c r="X19" s="485"/>
      <c r="Y19" s="492"/>
      <c r="Z19" s="492"/>
      <c r="AA19" s="492"/>
      <c r="AB19" s="493"/>
      <c r="AC19" s="494"/>
      <c r="AD19" s="485"/>
      <c r="AE19" s="494"/>
      <c r="AF19" s="485"/>
      <c r="AG19" s="486"/>
      <c r="AH19" s="480"/>
      <c r="AI19" s="512"/>
      <c r="AJ19" s="523"/>
      <c r="AK19" s="483"/>
      <c r="AL19" s="489"/>
      <c r="AM19" s="576"/>
      <c r="AN19" s="466"/>
      <c r="AO19" s="466"/>
      <c r="AP19" s="466"/>
      <c r="AQ19" s="514"/>
    </row>
    <row r="20" spans="1:43" ht="114" customHeight="1" x14ac:dyDescent="0.25">
      <c r="A20" s="465"/>
      <c r="B20" s="88" t="s">
        <v>342</v>
      </c>
      <c r="C20" s="88" t="s">
        <v>364</v>
      </c>
      <c r="D20" s="88" t="s">
        <v>1191</v>
      </c>
      <c r="E20" s="109">
        <v>12</v>
      </c>
      <c r="F20" s="90" t="str">
        <f>IF(E20&lt;=0,"",IF(E20&lt;=2,"Muy Baja",IF(E20&lt;=24,"Baja",IF(E20&lt;=500,"Media",IF(E20&lt;=5000,"Alta","Muy Alta")))))</f>
        <v>Baja</v>
      </c>
      <c r="G20" s="91">
        <f>IF(F20="","",IF(F20="Muy Baja",0.2,IF(F20="Baja",0.4,IF(F20="Media",0.6,IF(F20="Alta",0.8,IF(F20="Muy Alta",1,))))))</f>
        <v>0.4</v>
      </c>
      <c r="H20" s="92" t="s">
        <v>140</v>
      </c>
      <c r="I20" s="91" t="str">
        <f>IF(NOT(ISERROR(MATCH(H20,'[7]Tabla Impacto'!$B$221:$B$223,0))),'[7]Tabla Impacto'!$F$223&amp;"Por favor no seleccionar los criterios de impacto(Afectación Económica o presupuestal y Pérdida Reputacional)",H20)</f>
        <v xml:space="preserve">     El riesgo afecta la imagen de la entidad con algunos usuarios de relevancia frente al logro de los objetivos</v>
      </c>
      <c r="J20" s="90" t="str">
        <f>IF(OR(I20='[7]Tabla Impacto'!$C$11,I20='[7]Tabla Impacto'!$D$11),"Leve",IF(OR(I20='[7]Tabla Impacto'!$C$12,I20='[7]Tabla Impacto'!$D$12),"Menor",IF(OR(I20='[7]Tabla Impacto'!$C$13,I20='[7]Tabla Impacto'!$D$13),"Moderado",IF(OR(I20='[7]Tabla Impacto'!$C$14,I20='[7]Tabla Impacto'!$D$14),"Mayor",IF(OR(I20='[7]Tabla Impacto'!$C$15,I20='[7]Tabla Impacto'!$D$15),"Catastrófico","")))))</f>
        <v>Moderado</v>
      </c>
      <c r="K20" s="91">
        <f>IF(J20="","",IF(J20="Leve",0.2,IF(J20="Menor",0.4,IF(J20="Moderado",0.6,IF(J20="Mayor",0.8,IF(J20="Catastrófico",1,))))))</f>
        <v>0.6</v>
      </c>
      <c r="L20" s="93" t="str">
        <f>IF(OR(AND(F20="Muy Baja",J20="Leve"),AND(F20="Muy Baja",J20="Menor"),AND(F20="Baja",J20="Leve")),"Bajo",IF(OR(AND(F20="Muy baja",J20="Moderado"),AND(F20="Baja",J20="Menor"),AND(F20="Baja",J20="Moderado"),AND(F20="Media",J20="Leve"),AND(F20="Media",J20="Menor"),AND(F20="Media",J20="Moderado"),AND(F20="Alta",J20="Leve"),AND(F20="Alta",J20="Menor")),"Moderado",IF(OR(AND(F20="Muy Baja",J20="Mayor"),AND(F20="Baja",J20="Mayor"),AND(F20="Media",J20="Mayor"),AND(F20="Alta",J20="Moderado"),AND(F20="Alta",J20="Mayor"),AND(F20="Muy Alta",J20="Leve"),AND(F20="Muy Alta",J20="Menor"),AND(F20="Muy Alta",J20="Moderado"),AND(F20="Muy Alta",J20="Mayor")),"Alto",IF(OR(AND(F20="Muy Baja",J20="Catastrófico"),AND(F20="Baja",J20="Catastrófico"),AND(F20="Media",J20="Catastrófico"),AND(F20="Alta",J20="Catastrófico"),AND(F20="Muy Alta",J20="Catastrófico")),"Extremo",""))))</f>
        <v>Moderado</v>
      </c>
      <c r="M20" s="94">
        <v>1</v>
      </c>
      <c r="N20" s="88" t="s">
        <v>327</v>
      </c>
      <c r="O20" s="88" t="s">
        <v>154</v>
      </c>
      <c r="P20" s="88" t="s">
        <v>155</v>
      </c>
      <c r="Q20" s="88" t="s">
        <v>910</v>
      </c>
      <c r="R20" s="88" t="s">
        <v>924</v>
      </c>
      <c r="S20" s="88" t="s">
        <v>880</v>
      </c>
      <c r="T20" s="88" t="s">
        <v>912</v>
      </c>
      <c r="U20" s="96" t="str">
        <f>IF(OR(V20="Preventivo",V20="Detectivo"),"Probabilidad",IF(V20="Correctivo","Impacto",""))</f>
        <v>Probabilidad</v>
      </c>
      <c r="V20" s="97" t="s">
        <v>13</v>
      </c>
      <c r="W20" s="97" t="s">
        <v>7</v>
      </c>
      <c r="X20" s="98" t="str">
        <f>IF(AND(V20="Preventivo",W20="Automático"),"50%",IF(AND(V20="Preventivo",W20="Manual"),"40%",IF(AND(V20="Detectivo",W20="Automático"),"40%",IF(AND(V20="Detectivo",W20="Manual"),"30%",IF(AND(V20="Correctivo",W20="Automático"),"35%",IF(AND(V20="Correctivo",W20="Manual"),"25%",""))))))</f>
        <v>30%</v>
      </c>
      <c r="Y20" s="97" t="s">
        <v>17</v>
      </c>
      <c r="Z20" s="97" t="s">
        <v>20</v>
      </c>
      <c r="AA20" s="97" t="s">
        <v>110</v>
      </c>
      <c r="AB20" s="99">
        <f>IFERROR(IF(U20="Probabilidad",(G20-(+G20*X20)),IF(U20="Impacto",G20,"")),"")</f>
        <v>0.28000000000000003</v>
      </c>
      <c r="AC20" s="100" t="str">
        <f>IFERROR(IF(AB20="","",IF(AB20&lt;=0.2,"Muy Baja",IF(AB20&lt;=0.4,"Baja",IF(AB20&lt;=0.6,"Media",IF(AB20&lt;=0.8,"Alta","Muy Alta"))))),"")</f>
        <v>Baja</v>
      </c>
      <c r="AD20" s="98">
        <f>+AB20</f>
        <v>0.28000000000000003</v>
      </c>
      <c r="AE20" s="100" t="str">
        <f>IFERROR(IF(AF20="","",IF(AF20&lt;=0.2,"Leve",IF(AF20&lt;=0.4,"Menor",IF(AF20&lt;=0.6,"Moderado",IF(AF20&lt;=0.8,"Mayor","Catastrófico"))))),"")</f>
        <v>Moderado</v>
      </c>
      <c r="AF20" s="98">
        <f>IFERROR(IF(U20="Impacto",(K20-(+K20*X20)),IF(U20="Probabilidad",K20,"")),"")</f>
        <v>0.6</v>
      </c>
      <c r="AG20" s="101" t="str">
        <f>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192" t="s">
        <v>124</v>
      </c>
      <c r="AI20" s="88" t="s">
        <v>344</v>
      </c>
      <c r="AJ20" s="204" t="s">
        <v>327</v>
      </c>
      <c r="AK20" s="205" t="s">
        <v>893</v>
      </c>
      <c r="AL20" s="95" t="s">
        <v>925</v>
      </c>
      <c r="AM20" s="184" t="s">
        <v>1140</v>
      </c>
      <c r="AN20" s="119" t="s">
        <v>1192</v>
      </c>
      <c r="AO20" s="119" t="s">
        <v>1192</v>
      </c>
      <c r="AP20" s="119" t="s">
        <v>375</v>
      </c>
      <c r="AQ20" s="181" t="s">
        <v>1285</v>
      </c>
    </row>
    <row r="21" spans="1:43" ht="114" customHeight="1" x14ac:dyDescent="0.25">
      <c r="A21" s="465"/>
      <c r="B21" s="481" t="s">
        <v>451</v>
      </c>
      <c r="C21" s="481" t="s">
        <v>1304</v>
      </c>
      <c r="D21" s="481" t="s">
        <v>926</v>
      </c>
      <c r="E21" s="573">
        <v>365</v>
      </c>
      <c r="F21" s="574" t="s">
        <v>98</v>
      </c>
      <c r="G21" s="475">
        <v>0.6</v>
      </c>
      <c r="H21" s="476" t="s">
        <v>882</v>
      </c>
      <c r="I21" s="475">
        <v>0.4</v>
      </c>
      <c r="J21" s="575" t="s">
        <v>156</v>
      </c>
      <c r="K21" s="475">
        <v>0.4</v>
      </c>
      <c r="L21" s="530" t="s">
        <v>157</v>
      </c>
      <c r="M21" s="94">
        <v>1</v>
      </c>
      <c r="N21" s="88" t="s">
        <v>327</v>
      </c>
      <c r="O21" s="88" t="s">
        <v>347</v>
      </c>
      <c r="P21" s="88" t="s">
        <v>345</v>
      </c>
      <c r="Q21" s="88" t="s">
        <v>346</v>
      </c>
      <c r="R21" s="88" t="s">
        <v>1193</v>
      </c>
      <c r="S21" s="88" t="s">
        <v>1194</v>
      </c>
      <c r="T21" s="88" t="s">
        <v>1305</v>
      </c>
      <c r="U21" s="96" t="str">
        <f>IF(OR(V21="Preventivo",V21="Detectivo"),"Probabilidad",IF(V21="Correctivo","Impacto",""))</f>
        <v>Probabilidad</v>
      </c>
      <c r="V21" s="97" t="s">
        <v>12</v>
      </c>
      <c r="W21" s="97" t="s">
        <v>7</v>
      </c>
      <c r="X21" s="98" t="str">
        <f>IF(AND(V21="Preventivo",W21="Automático"),"50%",IF(AND(V21="Preventivo",W21="Manual"),"40%",IF(AND(V21="Detectivo",W21="Automático"),"40%",IF(AND(V21="Detectivo",W21="Manual"),"30%",IF(AND(V21="Correctivo",W21="Automático"),"35%",IF(AND(V21="Correctivo",W21="Manual"),"25%",""))))))</f>
        <v>40%</v>
      </c>
      <c r="Y21" s="97" t="s">
        <v>17</v>
      </c>
      <c r="Z21" s="97" t="s">
        <v>20</v>
      </c>
      <c r="AA21" s="97" t="s">
        <v>110</v>
      </c>
      <c r="AB21" s="99">
        <f>IFERROR(IF(U21="Probabilidad",(G21-(+G21*X21)),IF(U21="Impacto",G21,"")),"")</f>
        <v>0.36</v>
      </c>
      <c r="AC21" s="100" t="str">
        <f>IFERROR(IF(AB21="","",IF(AB21&lt;=0.2,"Muy Baja",IF(AB21&lt;=0.4,"Baja",IF(AB21&lt;=0.6,"Media",IF(AB21&lt;=0.8,"Alta","Muy Alta"))))),"")</f>
        <v>Baja</v>
      </c>
      <c r="AD21" s="98">
        <v>0.36</v>
      </c>
      <c r="AE21" s="144" t="s">
        <v>156</v>
      </c>
      <c r="AF21" s="98">
        <v>0.4</v>
      </c>
      <c r="AG21" s="143" t="s">
        <v>157</v>
      </c>
      <c r="AH21" s="480" t="s">
        <v>124</v>
      </c>
      <c r="AI21" s="472" t="s">
        <v>1195</v>
      </c>
      <c r="AJ21" s="482" t="s">
        <v>327</v>
      </c>
      <c r="AK21" s="483" t="s">
        <v>893</v>
      </c>
      <c r="AL21" s="489" t="s">
        <v>927</v>
      </c>
      <c r="AM21" s="184" t="s">
        <v>1306</v>
      </c>
      <c r="AN21" s="466" t="s">
        <v>1307</v>
      </c>
      <c r="AO21" s="466" t="s">
        <v>1307</v>
      </c>
      <c r="AP21" s="513"/>
      <c r="AQ21" s="514" t="s">
        <v>1364</v>
      </c>
    </row>
    <row r="22" spans="1:43" ht="114" customHeight="1" x14ac:dyDescent="0.25">
      <c r="A22" s="465"/>
      <c r="B22" s="481"/>
      <c r="C22" s="481"/>
      <c r="D22" s="481"/>
      <c r="E22" s="573"/>
      <c r="F22" s="574"/>
      <c r="G22" s="475"/>
      <c r="H22" s="476"/>
      <c r="I22" s="475"/>
      <c r="J22" s="575"/>
      <c r="K22" s="475"/>
      <c r="L22" s="530"/>
      <c r="M22" s="94">
        <v>2</v>
      </c>
      <c r="N22" s="88" t="s">
        <v>327</v>
      </c>
      <c r="O22" s="88" t="s">
        <v>347</v>
      </c>
      <c r="P22" s="88" t="s">
        <v>155</v>
      </c>
      <c r="Q22" s="88" t="s">
        <v>348</v>
      </c>
      <c r="R22" s="88" t="s">
        <v>349</v>
      </c>
      <c r="S22" s="88" t="s">
        <v>350</v>
      </c>
      <c r="T22" s="88" t="s">
        <v>351</v>
      </c>
      <c r="U22" s="96" t="s">
        <v>284</v>
      </c>
      <c r="V22" s="97" t="s">
        <v>14</v>
      </c>
      <c r="W22" s="97" t="s">
        <v>7</v>
      </c>
      <c r="X22" s="98" t="str">
        <f>IF(AND(V22="Preventivo",W22="Automático"),"50%",IF(AND(V22="Preventivo",W22="Manual"),"40%",IF(AND(V22="Detectivo",W22="Automático"),"40%",IF(AND(V22="Detectivo",W22="Manual"),"30%",IF(AND(V22="Correctivo",W22="Automático"),"35%",IF(AND(V22="Correctivo",W22="Manual"),"25%",""))))))</f>
        <v>25%</v>
      </c>
      <c r="Y22" s="97" t="s">
        <v>17</v>
      </c>
      <c r="Z22" s="97" t="s">
        <v>20</v>
      </c>
      <c r="AA22" s="97" t="s">
        <v>110</v>
      </c>
      <c r="AB22" s="99" t="s">
        <v>158</v>
      </c>
      <c r="AC22" s="100" t="s">
        <v>44</v>
      </c>
      <c r="AD22" s="98">
        <v>0.36</v>
      </c>
      <c r="AE22" s="144" t="s">
        <v>156</v>
      </c>
      <c r="AF22" s="98">
        <v>0.3</v>
      </c>
      <c r="AG22" s="143" t="s">
        <v>157</v>
      </c>
      <c r="AH22" s="480"/>
      <c r="AI22" s="472"/>
      <c r="AJ22" s="482"/>
      <c r="AK22" s="483"/>
      <c r="AL22" s="489"/>
      <c r="AM22" s="184" t="s">
        <v>1143</v>
      </c>
      <c r="AN22" s="466"/>
      <c r="AO22" s="466"/>
      <c r="AP22" s="513"/>
      <c r="AQ22" s="514"/>
    </row>
    <row r="23" spans="1:43" ht="114" customHeight="1" x14ac:dyDescent="0.25">
      <c r="A23" s="465"/>
      <c r="B23" s="481" t="s">
        <v>928</v>
      </c>
      <c r="C23" s="481" t="s">
        <v>352</v>
      </c>
      <c r="D23" s="481" t="s">
        <v>929</v>
      </c>
      <c r="E23" s="573">
        <v>365</v>
      </c>
      <c r="F23" s="474" t="str">
        <f>IF(E23&lt;=0,"",IF(E23&lt;=2,"Muy Baja",IF(E23&lt;=24,"Baja",IF(E23&lt;=500,"Media",IF(E23&lt;=5000,"Alta","Muy Alta")))))</f>
        <v>Media</v>
      </c>
      <c r="G23" s="475">
        <f>IF(F23="","",IF(F23="Muy Baja",0.2,IF(F23="Baja",0.4,IF(F23="Media",0.6,IF(F23="Alta",0.8,IF(F23="Muy Alta",1,))))))</f>
        <v>0.6</v>
      </c>
      <c r="H23" s="476" t="s">
        <v>882</v>
      </c>
      <c r="I23" s="91">
        <v>0.4</v>
      </c>
      <c r="J23" s="575" t="s">
        <v>156</v>
      </c>
      <c r="K23" s="475">
        <f>IF(J23="","",IF(J23="Leve",0.2,IF(J23="Menor",0.4,IF(J23="Moderado",0.6,IF(J23="Mayor",0.8,IF(J23="Catastrófico",1,))))))</f>
        <v>0</v>
      </c>
      <c r="L23" s="577" t="s">
        <v>157</v>
      </c>
      <c r="M23" s="94">
        <v>1</v>
      </c>
      <c r="N23" s="88" t="s">
        <v>327</v>
      </c>
      <c r="O23" s="88" t="s">
        <v>1308</v>
      </c>
      <c r="P23" s="88" t="s">
        <v>345</v>
      </c>
      <c r="Q23" s="88" t="s">
        <v>1309</v>
      </c>
      <c r="R23" s="88" t="s">
        <v>1310</v>
      </c>
      <c r="S23" s="88" t="s">
        <v>353</v>
      </c>
      <c r="T23" s="88" t="s">
        <v>354</v>
      </c>
      <c r="U23" s="96" t="str">
        <f>IF(OR(V23="Preventivo",V23="Detectivo"),"Probabilidad",IF(V23="Correctivo","Impacto",""))</f>
        <v>Probabilidad</v>
      </c>
      <c r="V23" s="97" t="s">
        <v>12</v>
      </c>
      <c r="W23" s="97" t="s">
        <v>7</v>
      </c>
      <c r="X23" s="98" t="str">
        <f>IF(AND(V23="Preventivo",W23="Automático"),"50%",IF(AND(V23="Preventivo",W23="Manual"),"40%",IF(AND(V23="Detectivo",W23="Automático"),"40%",IF(AND(V23="Detectivo",W23="Manual"),"30%",IF(AND(V23="Correctivo",W23="Automático"),"35%",IF(AND(V23="Correctivo",W23="Manual"),"25%",""))))))</f>
        <v>40%</v>
      </c>
      <c r="Y23" s="97" t="s">
        <v>17</v>
      </c>
      <c r="Z23" s="97" t="s">
        <v>20</v>
      </c>
      <c r="AA23" s="97" t="s">
        <v>110</v>
      </c>
      <c r="AB23" s="99">
        <f>IFERROR(IF(U23="Probabilidad",(G23-(+G23*X23)),IF(U23="Impacto",G23,"")),"")</f>
        <v>0.36</v>
      </c>
      <c r="AC23" s="100" t="str">
        <f>IFERROR(IF(AB23="","",IF(AB23&lt;=0.2,"Muy Baja",IF(AB23&lt;=0.4,"Baja",IF(AB23&lt;=0.6,"Media",IF(AB23&lt;=0.8,"Alta","Muy Alta"))))),"")</f>
        <v>Baja</v>
      </c>
      <c r="AD23" s="98">
        <f>+AB23</f>
        <v>0.36</v>
      </c>
      <c r="AE23" s="100" t="str">
        <f>IFERROR(IF(AF23="","",IF(AF23&lt;=0.2,"Leve",IF(AF23&lt;=0.4,"Menor",IF(AF23&lt;=0.6,"Moderado",IF(AF23&lt;=0.8,"Mayor","Catastrófico"))))),"")</f>
        <v>Menor</v>
      </c>
      <c r="AF23" s="98">
        <v>0.4</v>
      </c>
      <c r="AG23" s="101" t="str">
        <f>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480" t="s">
        <v>124</v>
      </c>
      <c r="AI23" s="472" t="s">
        <v>355</v>
      </c>
      <c r="AJ23" s="482" t="s">
        <v>327</v>
      </c>
      <c r="AK23" s="483" t="s">
        <v>893</v>
      </c>
      <c r="AL23" s="489" t="s">
        <v>930</v>
      </c>
      <c r="AM23" s="184" t="s">
        <v>1144</v>
      </c>
      <c r="AN23" s="466" t="s">
        <v>1090</v>
      </c>
      <c r="AO23" s="466" t="s">
        <v>1090</v>
      </c>
      <c r="AP23" s="466" t="s">
        <v>375</v>
      </c>
      <c r="AQ23" s="514" t="s">
        <v>1365</v>
      </c>
    </row>
    <row r="24" spans="1:43" ht="114" customHeight="1" x14ac:dyDescent="0.25">
      <c r="A24" s="465"/>
      <c r="B24" s="481"/>
      <c r="C24" s="481"/>
      <c r="D24" s="481"/>
      <c r="E24" s="573"/>
      <c r="F24" s="474"/>
      <c r="G24" s="475"/>
      <c r="H24" s="476"/>
      <c r="I24" s="91">
        <f>IF(NOT(ISERROR(MATCH(H24,_xlfn.ANCHORARRAY(#REF!),0))),#REF!&amp;"Por favor no seleccionar los criterios de impacto",H24)</f>
        <v>0</v>
      </c>
      <c r="J24" s="575"/>
      <c r="K24" s="475"/>
      <c r="L24" s="577"/>
      <c r="M24" s="94">
        <v>2</v>
      </c>
      <c r="N24" s="88" t="s">
        <v>327</v>
      </c>
      <c r="O24" s="88" t="s">
        <v>347</v>
      </c>
      <c r="P24" s="88" t="s">
        <v>931</v>
      </c>
      <c r="Q24" s="88" t="s">
        <v>348</v>
      </c>
      <c r="R24" s="88" t="s">
        <v>1311</v>
      </c>
      <c r="S24" s="88" t="s">
        <v>356</v>
      </c>
      <c r="T24" s="88" t="s">
        <v>357</v>
      </c>
      <c r="U24" s="96" t="str">
        <f t="shared" ref="U24:U27" si="7">IF(OR(V24="Preventivo",V24="Detectivo"),"Probabilidad",IF(V24="Correctivo","Impacto",""))</f>
        <v>Impacto</v>
      </c>
      <c r="V24" s="97" t="s">
        <v>14</v>
      </c>
      <c r="W24" s="97" t="s">
        <v>7</v>
      </c>
      <c r="X24" s="98" t="str">
        <f t="shared" ref="X24:X27" si="8">IF(AND(V24="Preventivo",W24="Automático"),"50%",IF(AND(V24="Preventivo",W24="Manual"),"40%",IF(AND(V24="Detectivo",W24="Automático"),"40%",IF(AND(V24="Detectivo",W24="Manual"),"30%",IF(AND(V24="Correctivo",W24="Automático"),"35%",IF(AND(V24="Correctivo",W24="Manual"),"25%",""))))))</f>
        <v>25%</v>
      </c>
      <c r="Y24" s="97" t="s">
        <v>17</v>
      </c>
      <c r="Z24" s="97" t="s">
        <v>20</v>
      </c>
      <c r="AA24" s="97" t="s">
        <v>110</v>
      </c>
      <c r="AB24" s="99">
        <v>0.36</v>
      </c>
      <c r="AC24" s="100" t="str">
        <f t="shared" si="4"/>
        <v>Baja</v>
      </c>
      <c r="AD24" s="98">
        <f t="shared" ref="AD24:AD26" si="9">+AB24</f>
        <v>0.36</v>
      </c>
      <c r="AE24" s="100" t="str">
        <f t="shared" si="5"/>
        <v>Menor</v>
      </c>
      <c r="AF24" s="98">
        <v>0.3</v>
      </c>
      <c r="AG24" s="101" t="str">
        <f>IFERROR(IF(OR(AND(AC24="Muy Baja",AE24="Leve"),AND(AC24="Muy Baja",AE24="Menor"),AND(AC24="Baja",AE24="Leve")),"Bajo",IF(OR(AND(AC24="Muy baja",AE24="Moderado"),AND(AC24="Baja",AE24="Menor"),AND(AC24="Baja",AE24="Moderado"),AND(AC24="Media",AE24="Leve"),AND(AC24="Media",AE24="Menor"),AND(AC24="Media",AE24="Moderado"),AND(AC24="Alta",AE24="Leve"),AND(AC24="Alta",AE24="Menor")),"Moderado",IF(OR(AND(AC24="Muy Baja",AE24="Mayor"),AND(AC24="Baja",AE24="Mayor"),AND(AC24="Media",AE24="Mayor"),AND(AC24="Alta",AE24="Moderado"),AND(AC24="Alta",AE24="Mayor"),AND(AC24="Muy Alta",AE24="Leve"),AND(AC24="Muy Alta",AE24="Menor"),AND(AC24="Muy Alta",AE24="Moderado"),AND(AC24="Muy Alta",AE24="Mayor")),"Alto",IF(OR(AND(AC24="Muy Baja",AE24="Catastrófico"),AND(AC24="Baja",AE24="Catastrófico"),AND(AC24="Media",AE24="Catastrófico"),AND(AC24="Alta",AE24="Catastrófico"),AND(AC24="Muy Alta",AE24="Catastrófico")),"Extremo","")))),"")</f>
        <v>Moderado</v>
      </c>
      <c r="AH24" s="480"/>
      <c r="AI24" s="472"/>
      <c r="AJ24" s="482"/>
      <c r="AK24" s="483"/>
      <c r="AL24" s="489"/>
      <c r="AM24" s="184" t="s">
        <v>1312</v>
      </c>
      <c r="AN24" s="466"/>
      <c r="AO24" s="466"/>
      <c r="AP24" s="466"/>
      <c r="AQ24" s="514"/>
    </row>
    <row r="25" spans="1:43" ht="114" customHeight="1" x14ac:dyDescent="0.25">
      <c r="A25" s="464" t="s">
        <v>1054</v>
      </c>
      <c r="B25" s="108" t="s">
        <v>703</v>
      </c>
      <c r="C25" s="108" t="s">
        <v>704</v>
      </c>
      <c r="D25" s="108" t="s">
        <v>705</v>
      </c>
      <c r="E25" s="94">
        <v>10000</v>
      </c>
      <c r="F25" s="145" t="str">
        <f>IF(E25&lt;=0,"",IF(E25&lt;=2,"Muy Baja",IF(E25&lt;=24,"Baja",IF(E25&lt;=500,"Media",IF(E25&lt;=5000,"Alta","Muy Alta")))))</f>
        <v>Muy Alta</v>
      </c>
      <c r="G25" s="110">
        <f t="shared" ref="G25:G26" si="10">IF(F25="","",IF(F25="Muy Baja",0.2,IF(F25="Baja",0.4,IF(F25="Media",0.6,IF(F25="Alta",0.8,IF(F25="Muy Alta",1,))))))</f>
        <v>1</v>
      </c>
      <c r="H25" s="110" t="s">
        <v>138</v>
      </c>
      <c r="I25" s="110" t="str">
        <f>IF(NOT(ISERROR(MATCH(H25,'[8]Tabla Impacto'!$B$221:$B$223,0))),'[8]Tabla Impacto'!$F$223&amp;"Por favor no seleccionar los criterios de impacto(Afectación Económica o presupuestal y Pérdida Reputacional)",H25)</f>
        <v xml:space="preserve">     El riesgo afecta la imagen de alguna área de la organización</v>
      </c>
      <c r="J25" s="111" t="s">
        <v>377</v>
      </c>
      <c r="K25" s="110">
        <v>0.4</v>
      </c>
      <c r="L25" s="112" t="str">
        <f>IF(OR(AND(F25="Muy Baja",J25="Leve"),AND(F25="Muy Baja",J25="Menor"),AND(F25="Baja",J25="Leve")),"Bajo",IF(OR(AND(F25="Muy baja",J25="Moderado"),AND(F25="Baja",J25="Menor"),AND(F25="Baja",J25="Moderado"),AND(F25="Media",J25="Leve"),AND(F25="Media",J25="Menor"),AND(F25="Media",J25="Moderado"),AND(F25="Alta",J25="Leve"),AND(F25="Alta",J25="Menor")),"Moderado",IF(OR(AND(F25="Muy Baja",J25="Mayor"),AND(F25="Baja",J25="Mayor"),AND(F25="Media",J25="Mayor"),AND(F25="Alta",J25="Moderado"),AND(F25="Alta",J25="Mayor"),AND(F25="Muy Alta",J25="Leve"),AND(F25="Muy Alta",J25="Menor"),AND(F25="Muy Alta",J25="Moderado"),AND(F25="Muy Alta",J25="Mayor")),"Alto",IF(OR(AND(F25="Muy Baja",J25="Catastrófico"),AND(F25="Baja",J25="Catastrófico"),AND(F25="Media",J25="Catastrófico"),AND(F25="Alta",J25="Catastrófico"),AND(F25="Muy Alta",J25="Catastrófico")),"Extremo",""))))</f>
        <v>Alto</v>
      </c>
      <c r="M25" s="113">
        <v>1</v>
      </c>
      <c r="N25" s="108" t="s">
        <v>706</v>
      </c>
      <c r="O25" s="108" t="s">
        <v>932</v>
      </c>
      <c r="P25" s="108" t="s">
        <v>707</v>
      </c>
      <c r="Q25" s="108" t="s">
        <v>708</v>
      </c>
      <c r="R25" s="108" t="s">
        <v>709</v>
      </c>
      <c r="S25" s="108" t="s">
        <v>710</v>
      </c>
      <c r="T25" s="108" t="s">
        <v>711</v>
      </c>
      <c r="U25" s="113" t="str">
        <f t="shared" si="7"/>
        <v>Probabilidad</v>
      </c>
      <c r="V25" s="114" t="s">
        <v>12</v>
      </c>
      <c r="W25" s="114" t="s">
        <v>7</v>
      </c>
      <c r="X25" s="107" t="str">
        <f t="shared" si="8"/>
        <v>40%</v>
      </c>
      <c r="Y25" s="114" t="s">
        <v>17</v>
      </c>
      <c r="Z25" s="114" t="s">
        <v>20</v>
      </c>
      <c r="AA25" s="114" t="s">
        <v>110</v>
      </c>
      <c r="AB25" s="115">
        <f>IFERROR(IF(U25="Probabilidad",(G25-(+G25*X25)),IF(U25="Impacto",G25,"")),"")</f>
        <v>0.6</v>
      </c>
      <c r="AC25" s="116" t="str">
        <f t="shared" si="4"/>
        <v>Media</v>
      </c>
      <c r="AD25" s="107">
        <f t="shared" si="9"/>
        <v>0.6</v>
      </c>
      <c r="AE25" s="116" t="str">
        <f t="shared" si="5"/>
        <v>Menor</v>
      </c>
      <c r="AF25" s="107">
        <f>IFERROR(IF(U25="Impacto",(K25-(+K25*X25)),IF(U25="Probabilidad",K25,"")),"")</f>
        <v>0.4</v>
      </c>
      <c r="AG25" s="117" t="str">
        <f t="shared" ref="AG25:AG27" si="11">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193" t="s">
        <v>124</v>
      </c>
      <c r="AI25" s="108" t="s">
        <v>712</v>
      </c>
      <c r="AJ25" s="206" t="s">
        <v>713</v>
      </c>
      <c r="AK25" s="206" t="s">
        <v>933</v>
      </c>
      <c r="AL25" s="108" t="s">
        <v>1196</v>
      </c>
      <c r="AM25" s="119" t="s">
        <v>1091</v>
      </c>
      <c r="AN25" s="119" t="s">
        <v>1197</v>
      </c>
      <c r="AO25" s="119" t="s">
        <v>1198</v>
      </c>
      <c r="AP25" s="119" t="s">
        <v>1092</v>
      </c>
      <c r="AQ25" s="182" t="s">
        <v>1313</v>
      </c>
    </row>
    <row r="26" spans="1:43" ht="114" customHeight="1" x14ac:dyDescent="0.25">
      <c r="A26" s="465"/>
      <c r="B26" s="120" t="s">
        <v>934</v>
      </c>
      <c r="C26" s="95" t="s">
        <v>714</v>
      </c>
      <c r="D26" s="95" t="s">
        <v>715</v>
      </c>
      <c r="E26" s="94">
        <v>60000</v>
      </c>
      <c r="F26" s="145" t="str">
        <f>IF(E26&lt;=0,"",IF(E26&lt;=2,"Muy Baja",IF(E26&lt;=24,"Baja",IF(E26&lt;=500,"Media",IF(E26&lt;=5000,"Alta","Muy Alta")))))</f>
        <v>Muy Alta</v>
      </c>
      <c r="G26" s="110">
        <f t="shared" si="10"/>
        <v>1</v>
      </c>
      <c r="H26" s="110" t="s">
        <v>138</v>
      </c>
      <c r="I26" s="110" t="str">
        <f>IF(NOT(ISERROR(MATCH(H26,'[8]Tabla Impacto'!$B$221:$B$223,0))),'[8]Tabla Impacto'!$F$223&amp;"Por favor no seleccionar los criterios de impacto(Afectación Económica o presupuestal y Pérdida Reputacional)",H26)</f>
        <v xml:space="preserve">     El riesgo afecta la imagen de alguna área de la organización</v>
      </c>
      <c r="J26" s="145" t="s">
        <v>377</v>
      </c>
      <c r="K26" s="110">
        <v>0.4</v>
      </c>
      <c r="L26" s="112" t="str">
        <f>IF(OR(AND(F26="Muy Baja",J26="Leve"),AND(F26="Muy Baja",J26="Menor"),AND(F26="Baja",J26="Leve")),"Bajo",IF(OR(AND(F26="Muy baja",J26="Moderado"),AND(F26="Baja",J26="Menor"),AND(F26="Baja",J26="Moderado"),AND(F26="Media",J26="Leve"),AND(F26="Media",J26="Menor"),AND(F26="Media",J26="Moderado"),AND(F26="Alta",J26="Leve"),AND(F26="Alta",J26="Menor")),"Moderado",IF(OR(AND(F26="Muy Baja",J26="Mayor"),AND(F26="Baja",J26="Mayor"),AND(F26="Media",J26="Mayor"),AND(F26="Alta",J26="Moderado"),AND(F26="Alta",J26="Mayor"),AND(F26="Muy Alta",J26="Leve"),AND(F26="Muy Alta",J26="Menor"),AND(F26="Muy Alta",J26="Moderado"),AND(F26="Muy Alta",J26="Mayor")),"Alto",IF(OR(AND(F26="Muy Baja",J26="Catastrófico"),AND(F26="Baja",J26="Catastrófico"),AND(F26="Media",J26="Catastrófico"),AND(F26="Alta",J26="Catastrófico"),AND(F26="Muy Alta",J26="Catastrófico")),"Extremo",""))))</f>
        <v>Alto</v>
      </c>
      <c r="M26" s="94">
        <v>1</v>
      </c>
      <c r="N26" s="120" t="s">
        <v>706</v>
      </c>
      <c r="O26" s="108" t="s">
        <v>935</v>
      </c>
      <c r="P26" s="108" t="s">
        <v>716</v>
      </c>
      <c r="Q26" s="108" t="s">
        <v>717</v>
      </c>
      <c r="R26" s="95" t="s">
        <v>718</v>
      </c>
      <c r="S26" s="108" t="s">
        <v>719</v>
      </c>
      <c r="T26" s="108" t="s">
        <v>1199</v>
      </c>
      <c r="U26" s="94" t="str">
        <f t="shared" si="7"/>
        <v>Probabilidad</v>
      </c>
      <c r="V26" s="125" t="s">
        <v>12</v>
      </c>
      <c r="W26" s="125" t="s">
        <v>7</v>
      </c>
      <c r="X26" s="121" t="str">
        <f t="shared" si="8"/>
        <v>40%</v>
      </c>
      <c r="Y26" s="125" t="s">
        <v>17</v>
      </c>
      <c r="Z26" s="125" t="s">
        <v>20</v>
      </c>
      <c r="AA26" s="125" t="s">
        <v>110</v>
      </c>
      <c r="AB26" s="126">
        <f>IFERROR(IF(U26="Probabilidad",(G26-(+G26*X26)),IF(U26="Impacto",G26,"")),"")</f>
        <v>0.6</v>
      </c>
      <c r="AC26" s="146" t="str">
        <f t="shared" si="4"/>
        <v>Media</v>
      </c>
      <c r="AD26" s="121">
        <f t="shared" si="9"/>
        <v>0.6</v>
      </c>
      <c r="AE26" s="146" t="str">
        <f t="shared" si="5"/>
        <v>Menor</v>
      </c>
      <c r="AF26" s="121">
        <f>IFERROR(IF(U26="Impacto",(K26-(+K26*X26)),IF(U26="Probabilidad",K26,"")),"")</f>
        <v>0.4</v>
      </c>
      <c r="AG26" s="147" t="str">
        <f t="shared" si="11"/>
        <v>Moderado</v>
      </c>
      <c r="AH26" s="193" t="s">
        <v>124</v>
      </c>
      <c r="AI26" s="95" t="s">
        <v>720</v>
      </c>
      <c r="AJ26" s="194" t="s">
        <v>721</v>
      </c>
      <c r="AK26" s="206" t="s">
        <v>936</v>
      </c>
      <c r="AL26" s="108" t="s">
        <v>941</v>
      </c>
      <c r="AM26" s="119" t="s">
        <v>1200</v>
      </c>
      <c r="AN26" s="119" t="s">
        <v>1201</v>
      </c>
      <c r="AO26" s="119" t="s">
        <v>1202</v>
      </c>
      <c r="AP26" s="119" t="s">
        <v>1092</v>
      </c>
      <c r="AQ26" s="182" t="s">
        <v>1314</v>
      </c>
    </row>
    <row r="27" spans="1:43" ht="114" customHeight="1" x14ac:dyDescent="0.25">
      <c r="A27" s="465"/>
      <c r="B27" s="489" t="s">
        <v>722</v>
      </c>
      <c r="C27" s="489" t="s">
        <v>723</v>
      </c>
      <c r="D27" s="489" t="s">
        <v>724</v>
      </c>
      <c r="E27" s="488">
        <v>12</v>
      </c>
      <c r="F27" s="496" t="str">
        <f>IF(E27&lt;=0,"",IF(E27&lt;=2,"Muy Baja",IF(E27&lt;=24,"Baja",IF(E27&lt;=500,"Media",IF(E27&lt;=5000,"Alta","Muy Alta")))))</f>
        <v>Baja</v>
      </c>
      <c r="G27" s="495">
        <f>IF(F27="","",IF(F27="Muy Baja",0.2,IF(F27="Baja",0.4,IF(F27="Media",0.6,IF(F27="Alta",0.8,IF(F27="Muy Alta",1,))))))</f>
        <v>0.4</v>
      </c>
      <c r="H27" s="495" t="s">
        <v>138</v>
      </c>
      <c r="I27" s="495" t="str">
        <f>IF(NOT(ISERROR(MATCH(H27,'[8]Tabla Impacto'!$B$221:$B$223,0))),'[8]Tabla Impacto'!$F$223&amp;"Por favor no seleccionar los criterios de impacto(Afectación Económica o presupuestal y Pérdida Reputacional)",H27)</f>
        <v xml:space="preserve">     El riesgo afecta la imagen de alguna área de la organización</v>
      </c>
      <c r="J27" s="496" t="str">
        <f>IF(OR(I27='[8]Tabla Impacto'!$C$11,I27='[8]Tabla Impacto'!$D$11),"Leve",IF(OR(I27='[8]Tabla Impacto'!$C$12,I27='[8]Tabla Impacto'!$D$12),"Menor",IF(OR(I27='[8]Tabla Impacto'!$C$13,I27='[8]Tabla Impacto'!$D$13),"Moderado",IF(OR(I27='[8]Tabla Impacto'!$C$14,I27='[8]Tabla Impacto'!$D$14),"Mayor",IF(OR(I27='[8]Tabla Impacto'!$C$15,I27='[8]Tabla Impacto'!$D$15),"Catastrófico","")))))</f>
        <v>Leve</v>
      </c>
      <c r="K27" s="495">
        <v>0.2</v>
      </c>
      <c r="L27" s="497" t="str">
        <f>IF(OR(AND(F27="Muy Baja",J27="Leve"),AND(F27="Muy Baja",J27="Menor"),AND(F27="Baja",J27="Leve")),"Bajo",IF(OR(AND(F27="Muy baja",J27="Moderado"),AND(F27="Baja",J27="Menor"),AND(F27="Baja",J27="Moderado"),AND(F27="Media",J27="Leve"),AND(F27="Media",J27="Menor"),AND(F27="Media",J27="Moderado"),AND(F27="Alta",J27="Leve"),AND(F27="Alta",J27="Menor")),"Moderado",IF(OR(AND(F27="Muy Baja",J27="Mayor"),AND(F27="Baja",J27="Mayor"),AND(F27="Media",J27="Mayor"),AND(F27="Alta",J27="Moderado"),AND(F27="Alta",J27="Mayor"),AND(F27="Muy Alta",J27="Leve"),AND(F27="Muy Alta",J27="Menor"),AND(F27="Muy Alta",J27="Moderado"),AND(F27="Muy Alta",J27="Mayor")),"Alto",IF(OR(AND(F27="Muy Baja",J27="Catastrófico"),AND(F27="Baja",J27="Catastrófico"),AND(F27="Media",J27="Catastrófico"),AND(F27="Alta",J27="Catastrófico"),AND(F27="Muy Alta",J27="Catastrófico")),"Extremo",""))))</f>
        <v>Bajo</v>
      </c>
      <c r="M27" s="488">
        <v>1</v>
      </c>
      <c r="N27" s="487" t="s">
        <v>706</v>
      </c>
      <c r="O27" s="512" t="s">
        <v>937</v>
      </c>
      <c r="P27" s="512" t="s">
        <v>183</v>
      </c>
      <c r="Q27" s="512" t="s">
        <v>725</v>
      </c>
      <c r="R27" s="512" t="s">
        <v>726</v>
      </c>
      <c r="S27" s="512" t="s">
        <v>727</v>
      </c>
      <c r="T27" s="512" t="s">
        <v>728</v>
      </c>
      <c r="U27" s="488" t="str">
        <f t="shared" si="7"/>
        <v>Probabilidad</v>
      </c>
      <c r="V27" s="538" t="s">
        <v>13</v>
      </c>
      <c r="W27" s="538" t="s">
        <v>7</v>
      </c>
      <c r="X27" s="520" t="str">
        <f t="shared" si="8"/>
        <v>30%</v>
      </c>
      <c r="Y27" s="538" t="s">
        <v>17</v>
      </c>
      <c r="Z27" s="538" t="s">
        <v>20</v>
      </c>
      <c r="AA27" s="538" t="s">
        <v>110</v>
      </c>
      <c r="AB27" s="539">
        <f>IFERROR(IF(U27="Probabilidad",(G27-(+G27*X27)),IF(U27="Impacto",G27,"")),"")</f>
        <v>0.28000000000000003</v>
      </c>
      <c r="AC27" s="540" t="str">
        <f t="shared" si="4"/>
        <v>Baja</v>
      </c>
      <c r="AD27" s="520">
        <f>+AB27</f>
        <v>0.28000000000000003</v>
      </c>
      <c r="AE27" s="540" t="str">
        <f t="shared" si="5"/>
        <v>Leve</v>
      </c>
      <c r="AF27" s="520">
        <f>IFERROR(IF(U27="Impacto",(K27-(+K27*X27)),IF(U27="Probabilidad",K27,"")),"")</f>
        <v>0.2</v>
      </c>
      <c r="AG27" s="532" t="str">
        <f t="shared" si="11"/>
        <v>Bajo</v>
      </c>
      <c r="AH27" s="571" t="s">
        <v>29</v>
      </c>
      <c r="AI27" s="489" t="s">
        <v>733</v>
      </c>
      <c r="AJ27" s="489"/>
      <c r="AK27" s="489"/>
      <c r="AL27" s="572" t="s">
        <v>942</v>
      </c>
      <c r="AM27" s="466" t="s">
        <v>1203</v>
      </c>
      <c r="AN27" s="466" t="s">
        <v>1093</v>
      </c>
      <c r="AO27" s="466" t="s">
        <v>1204</v>
      </c>
      <c r="AP27" s="466" t="s">
        <v>1092</v>
      </c>
      <c r="AQ27" s="470" t="s">
        <v>1315</v>
      </c>
    </row>
    <row r="28" spans="1:43" ht="114" customHeight="1" x14ac:dyDescent="0.25">
      <c r="A28" s="465"/>
      <c r="B28" s="489"/>
      <c r="C28" s="489"/>
      <c r="D28" s="489"/>
      <c r="E28" s="488"/>
      <c r="F28" s="496"/>
      <c r="G28" s="495"/>
      <c r="H28" s="495"/>
      <c r="I28" s="488"/>
      <c r="J28" s="496"/>
      <c r="K28" s="495"/>
      <c r="L28" s="497"/>
      <c r="M28" s="488"/>
      <c r="N28" s="488"/>
      <c r="O28" s="488"/>
      <c r="P28" s="488"/>
      <c r="Q28" s="488"/>
      <c r="R28" s="488"/>
      <c r="S28" s="488"/>
      <c r="T28" s="488"/>
      <c r="U28" s="488"/>
      <c r="V28" s="488"/>
      <c r="W28" s="488"/>
      <c r="X28" s="488"/>
      <c r="Y28" s="488"/>
      <c r="Z28" s="488"/>
      <c r="AA28" s="488"/>
      <c r="AB28" s="488"/>
      <c r="AC28" s="488"/>
      <c r="AD28" s="488"/>
      <c r="AE28" s="488"/>
      <c r="AF28" s="488"/>
      <c r="AG28" s="488"/>
      <c r="AH28" s="523"/>
      <c r="AI28" s="489"/>
      <c r="AJ28" s="489"/>
      <c r="AK28" s="489"/>
      <c r="AL28" s="572"/>
      <c r="AM28" s="466"/>
      <c r="AN28" s="466"/>
      <c r="AO28" s="466"/>
      <c r="AP28" s="466"/>
      <c r="AQ28" s="470"/>
    </row>
    <row r="29" spans="1:43" ht="114" customHeight="1" x14ac:dyDescent="0.25">
      <c r="A29" s="465"/>
      <c r="B29" s="489" t="s">
        <v>729</v>
      </c>
      <c r="C29" s="489" t="s">
        <v>730</v>
      </c>
      <c r="D29" s="489" t="s">
        <v>731</v>
      </c>
      <c r="E29" s="488">
        <v>246</v>
      </c>
      <c r="F29" s="496" t="str">
        <f>IF(E29&lt;=0,"",IF(E29&lt;=2,"Muy Baja",IF(E29&lt;=24,"Baja",IF(E29&lt;=500,"Media",IF(E29&lt;=5000,"Alta","Muy Alta")))))</f>
        <v>Media</v>
      </c>
      <c r="G29" s="495">
        <f>IF(F29="","",IF(F29="Muy Baja",0.2,IF(F29="Baja",0.4,IF(F29="Media",0.6,IF(F29="Alta",0.8,IF(F29="Muy Alta",1,))))))</f>
        <v>0.6</v>
      </c>
      <c r="H29" s="495" t="s">
        <v>138</v>
      </c>
      <c r="I29" s="495" t="str">
        <f>IF(NOT(ISERROR(MATCH(H29,'[8]Tabla Impacto'!$B$221:$B$223,0))),'[8]Tabla Impacto'!$F$223&amp;"Por favor no seleccionar los criterios de impacto(Afectación Económica o presupuestal y Pérdida Reputacional)",H29)</f>
        <v xml:space="preserve">     El riesgo afecta la imagen de alguna área de la organización</v>
      </c>
      <c r="J29" s="496" t="str">
        <f>IF(OR(I29='[8]Tabla Impacto'!$C$11,I29='[8]Tabla Impacto'!$D$11),"Leve",IF(OR(I29='[8]Tabla Impacto'!$C$12,I29='[8]Tabla Impacto'!$D$12),"Menor",IF(OR(I29='[8]Tabla Impacto'!$C$13,I29='[8]Tabla Impacto'!$D$13),"Moderado",IF(OR(I29='[8]Tabla Impacto'!$C$14,I29='[8]Tabla Impacto'!$D$14),"Mayor",IF(OR(I29='[8]Tabla Impacto'!$C$15,I29='[8]Tabla Impacto'!$D$15),"Catastrófico","")))))</f>
        <v>Leve</v>
      </c>
      <c r="K29" s="495">
        <f>IF(J29="","",IF(J29="Leve",0.2,IF(J29="Menor",0.4,IF(J29="Moderado",0.6,IF(J29="Mayor",0.8,IF(J29="Catastrófico",1,))))))</f>
        <v>0.2</v>
      </c>
      <c r="L29" s="497" t="str">
        <f>IF(OR(AND(F29="Muy Baja",J29="Leve"),AND(F29="Muy Baja",J29="Menor"),AND(F29="Baja",J29="Leve")),"Bajo",IF(OR(AND(F29="Muy baja",J29="Moderado"),AND(F29="Baja",J29="Menor"),AND(F29="Baja",J29="Moderado"),AND(F29="Media",J29="Leve"),AND(F29="Media",J29="Menor"),AND(F29="Media",J29="Moderado"),AND(F29="Alta",J29="Leve"),AND(F29="Alta",J29="Menor")),"Moderado",IF(OR(AND(F29="Muy Baja",J29="Mayor"),AND(F29="Baja",J29="Mayor"),AND(F29="Media",J29="Mayor"),AND(F29="Alta",J29="Moderado"),AND(F29="Alta",J29="Mayor"),AND(F29="Muy Alta",J29="Leve"),AND(F29="Muy Alta",J29="Menor"),AND(F29="Muy Alta",J29="Moderado"),AND(F29="Muy Alta",J29="Mayor")),"Alto",IF(OR(AND(F29="Muy Baja",J29="Catastrófico"),AND(F29="Baja",J29="Catastrófico"),AND(F29="Media",J29="Catastrófico"),AND(F29="Alta",J29="Catastrófico"),AND(F29="Muy Alta",J29="Catastrófico")),"Extremo",""))))</f>
        <v>Moderado</v>
      </c>
      <c r="M29" s="94">
        <v>1</v>
      </c>
      <c r="N29" s="487" t="s">
        <v>706</v>
      </c>
      <c r="O29" s="108" t="s">
        <v>937</v>
      </c>
      <c r="P29" s="108" t="s">
        <v>371</v>
      </c>
      <c r="Q29" s="108" t="s">
        <v>732</v>
      </c>
      <c r="R29" s="108" t="s">
        <v>938</v>
      </c>
      <c r="S29" s="108" t="s">
        <v>1205</v>
      </c>
      <c r="T29" s="108" t="s">
        <v>1206</v>
      </c>
      <c r="U29" s="94" t="str">
        <f t="shared" ref="U29:U31" si="12">IF(OR(V29="Preventivo",V29="Detectivo"),"Probabilidad",IF(V29="Correctivo","Impacto",""))</f>
        <v>Probabilidad</v>
      </c>
      <c r="V29" s="125" t="s">
        <v>12</v>
      </c>
      <c r="W29" s="125" t="s">
        <v>7</v>
      </c>
      <c r="X29" s="121" t="str">
        <f t="shared" ref="X29:X34" si="13">IF(AND(V29="Preventivo",W29="Automático"),"50%",IF(AND(V29="Preventivo",W29="Manual"),"40%",IF(AND(V29="Detectivo",W29="Automático"),"40%",IF(AND(V29="Detectivo",W29="Manual"),"30%",IF(AND(V29="Correctivo",W29="Automático"),"35%",IF(AND(V29="Correctivo",W29="Manual"),"25%",""))))))</f>
        <v>40%</v>
      </c>
      <c r="Y29" s="125" t="s">
        <v>17</v>
      </c>
      <c r="Z29" s="125" t="s">
        <v>20</v>
      </c>
      <c r="AA29" s="125" t="s">
        <v>110</v>
      </c>
      <c r="AB29" s="126">
        <f>IFERROR(IF(U29="Probabilidad",(G29-(+G29*X29)),IF(U29="Impacto",G29,"")),"")</f>
        <v>0.36</v>
      </c>
      <c r="AC29" s="146" t="str">
        <f t="shared" ref="AC29:AC35" si="14">IFERROR(IF(AB29="","",IF(AB29&lt;=0.2,"Muy Baja",IF(AB29&lt;=0.4,"Baja",IF(AB29&lt;=0.6,"Media",IF(AB29&lt;=0.8,"Alta","Muy Alta"))))),"")</f>
        <v>Baja</v>
      </c>
      <c r="AD29" s="121">
        <f t="shared" ref="AD29:AD34" si="15">+AB29</f>
        <v>0.36</v>
      </c>
      <c r="AE29" s="146" t="str">
        <f t="shared" ref="AE29:AE39" si="16">IFERROR(IF(AF29="","",IF(AF29&lt;=0.2,"Leve",IF(AF29&lt;=0.4,"Menor",IF(AF29&lt;=0.6,"Moderado",IF(AF29&lt;=0.8,"Mayor","Catastrófico"))))),"")</f>
        <v>Leve</v>
      </c>
      <c r="AF29" s="121">
        <f>IFERROR(IF(U29="Impacto",(K29-(+K29*X29)),IF(U29="Probabilidad",K29,"")),"")</f>
        <v>0.2</v>
      </c>
      <c r="AG29" s="147" t="str">
        <f t="shared" ref="AG29:AG36" si="17">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Bajo</v>
      </c>
      <c r="AH29" s="195" t="s">
        <v>29</v>
      </c>
      <c r="AI29" s="487" t="s">
        <v>733</v>
      </c>
      <c r="AJ29" s="487"/>
      <c r="AK29" s="487"/>
      <c r="AL29" s="572" t="s">
        <v>943</v>
      </c>
      <c r="AM29" s="119" t="s">
        <v>1094</v>
      </c>
      <c r="AN29" s="466" t="s">
        <v>1093</v>
      </c>
      <c r="AO29" s="466" t="s">
        <v>1207</v>
      </c>
      <c r="AP29" s="466" t="s">
        <v>1092</v>
      </c>
      <c r="AQ29" s="470" t="s">
        <v>1316</v>
      </c>
    </row>
    <row r="30" spans="1:43" ht="114" customHeight="1" x14ac:dyDescent="0.25">
      <c r="A30" s="465"/>
      <c r="B30" s="489"/>
      <c r="C30" s="489"/>
      <c r="D30" s="489"/>
      <c r="E30" s="488"/>
      <c r="F30" s="496"/>
      <c r="G30" s="495"/>
      <c r="H30" s="495"/>
      <c r="I30" s="495"/>
      <c r="J30" s="496"/>
      <c r="K30" s="495"/>
      <c r="L30" s="497"/>
      <c r="M30" s="94">
        <v>2</v>
      </c>
      <c r="N30" s="487"/>
      <c r="O30" s="108" t="s">
        <v>935</v>
      </c>
      <c r="P30" s="108" t="s">
        <v>183</v>
      </c>
      <c r="Q30" s="108" t="s">
        <v>734</v>
      </c>
      <c r="R30" s="108" t="s">
        <v>735</v>
      </c>
      <c r="S30" s="108" t="s">
        <v>1208</v>
      </c>
      <c r="T30" s="108" t="s">
        <v>736</v>
      </c>
      <c r="U30" s="94" t="str">
        <f t="shared" si="12"/>
        <v>Probabilidad</v>
      </c>
      <c r="V30" s="125" t="s">
        <v>13</v>
      </c>
      <c r="W30" s="125" t="s">
        <v>7</v>
      </c>
      <c r="X30" s="121" t="str">
        <f t="shared" si="13"/>
        <v>30%</v>
      </c>
      <c r="Y30" s="125" t="s">
        <v>17</v>
      </c>
      <c r="Z30" s="125" t="s">
        <v>20</v>
      </c>
      <c r="AA30" s="125" t="s">
        <v>110</v>
      </c>
      <c r="AB30" s="126">
        <v>0.18</v>
      </c>
      <c r="AC30" s="146" t="str">
        <f t="shared" si="14"/>
        <v>Muy Baja</v>
      </c>
      <c r="AD30" s="121">
        <v>0.18</v>
      </c>
      <c r="AE30" s="146" t="str">
        <f t="shared" si="16"/>
        <v>Leve</v>
      </c>
      <c r="AF30" s="121">
        <v>0.2</v>
      </c>
      <c r="AG30" s="147" t="str">
        <f t="shared" si="17"/>
        <v>Bajo</v>
      </c>
      <c r="AH30" s="195" t="s">
        <v>29</v>
      </c>
      <c r="AI30" s="487"/>
      <c r="AJ30" s="487"/>
      <c r="AK30" s="487"/>
      <c r="AL30" s="572"/>
      <c r="AM30" s="119" t="s">
        <v>1095</v>
      </c>
      <c r="AN30" s="466"/>
      <c r="AO30" s="466"/>
      <c r="AP30" s="466"/>
      <c r="AQ30" s="470"/>
    </row>
    <row r="31" spans="1:43" ht="114" customHeight="1" x14ac:dyDescent="0.25">
      <c r="A31" s="465"/>
      <c r="B31" s="120" t="s">
        <v>737</v>
      </c>
      <c r="C31" s="120" t="s">
        <v>738</v>
      </c>
      <c r="D31" s="120" t="s">
        <v>739</v>
      </c>
      <c r="E31" s="94">
        <v>25</v>
      </c>
      <c r="F31" s="145" t="str">
        <f>IF(E31&lt;=0,"",IF(E31&lt;=2,"Muy Baja",IF(E31&lt;=24,"Baja",IF(E31&lt;=500,"Media",IF(E31&lt;=5000,"Alta","Muy Alta")))))</f>
        <v>Media</v>
      </c>
      <c r="G31" s="110">
        <f t="shared" ref="G31:G32" si="18">IF(F31="","",IF(F31="Muy Baja",0.2,IF(F31="Baja",0.4,IF(F31="Media",0.6,IF(F31="Alta",0.8,IF(F31="Muy Alta",1,))))))</f>
        <v>0.6</v>
      </c>
      <c r="H31" s="110" t="s">
        <v>882</v>
      </c>
      <c r="I31" s="110" t="str">
        <f>IF(NOT(ISERROR(MATCH(H31,'[8]Tabla Impacto'!$B$221:$B$223,0))),'[8]Tabla Impacto'!$F$223&amp;"Por favor no seleccionar los criterios de impacto(Afectación Económica o presupuestal y Pérdida Reputacional)",H31)</f>
        <v xml:space="preserve">     El riesgo afecta la imagen de la entidad internamente, de conocimiento general, nivel interno, de junta directiva y accionistas y/o de proveedores</v>
      </c>
      <c r="J31" s="145" t="str">
        <f>IF(OR(I31='[8]Tabla Impacto'!$C$11,I31='[8]Tabla Impacto'!$D$11),"Leve",IF(OR(I31='[8]Tabla Impacto'!$C$12,I31='[8]Tabla Impacto'!$D$12),"Menor",IF(OR(I31='[8]Tabla Impacto'!$C$13,I31='[8]Tabla Impacto'!$D$13),"Moderado",IF(OR(I31='[8]Tabla Impacto'!$C$14,I31='[8]Tabla Impacto'!$D$14),"Mayor",IF(OR(I31='[8]Tabla Impacto'!$C$15,I31='[8]Tabla Impacto'!$D$15),"Catastrófico","")))))</f>
        <v/>
      </c>
      <c r="K31" s="110" t="str">
        <f t="shared" ref="K31:K32" si="19">IF(J31="","",IF(J31="Leve",0.2,IF(J31="Menor",0.4,IF(J31="Moderado",0.6,IF(J31="Mayor",0.8,IF(J31="Catastrófico",1,))))))</f>
        <v/>
      </c>
      <c r="L31" s="112" t="str">
        <f>IF(OR(AND(F31="Muy Baja",J31="Leve"),AND(F31="Muy Baja",J31="Menor"),AND(F31="Baja",J31="Leve")),"Bajo",IF(OR(AND(F31="Muy baja",J31="Moderado"),AND(F31="Baja",J31="Menor"),AND(F31="Baja",J31="Moderado"),AND(F31="Media",J31="Leve"),AND(F31="Media",J31="Menor"),AND(F31="Media",J31="Moderado"),AND(F31="Alta",J31="Leve"),AND(F31="Alta",J31="Menor")),"Moderado",IF(OR(AND(F31="Muy Baja",J31="Mayor"),AND(F31="Baja",J31="Mayor"),AND(F31="Media",J31="Mayor"),AND(F31="Alta",J31="Moderado"),AND(F31="Alta",J31="Mayor"),AND(F31="Muy Alta",J31="Leve"),AND(F31="Muy Alta",J31="Menor"),AND(F31="Muy Alta",J31="Moderado"),AND(F31="Muy Alta",J31="Mayor")),"Alto",IF(OR(AND(F31="Muy Baja",J31="Catastrófico"),AND(F31="Baja",J31="Catastrófico"),AND(F31="Media",J31="Catastrófico"),AND(F31="Alta",J31="Catastrófico"),AND(F31="Muy Alta",J31="Catastrófico")),"Extremo",""))))</f>
        <v/>
      </c>
      <c r="M31" s="94">
        <v>1</v>
      </c>
      <c r="N31" s="108" t="s">
        <v>706</v>
      </c>
      <c r="O31" s="108" t="s">
        <v>740</v>
      </c>
      <c r="P31" s="120" t="s">
        <v>183</v>
      </c>
      <c r="Q31" s="108" t="s">
        <v>741</v>
      </c>
      <c r="R31" s="108" t="s">
        <v>1209</v>
      </c>
      <c r="S31" s="120" t="s">
        <v>742</v>
      </c>
      <c r="T31" s="108" t="s">
        <v>743</v>
      </c>
      <c r="U31" s="94" t="str">
        <f t="shared" si="12"/>
        <v>Probabilidad</v>
      </c>
      <c r="V31" s="125" t="s">
        <v>12</v>
      </c>
      <c r="W31" s="125" t="s">
        <v>7</v>
      </c>
      <c r="X31" s="121" t="str">
        <f t="shared" si="13"/>
        <v>40%</v>
      </c>
      <c r="Y31" s="125" t="s">
        <v>17</v>
      </c>
      <c r="Z31" s="125" t="s">
        <v>20</v>
      </c>
      <c r="AA31" s="125" t="s">
        <v>110</v>
      </c>
      <c r="AB31" s="126">
        <f>IFERROR(IF(U31="Probabilidad",(G31-(+G31*X31)),IF(U31="Impacto",G31,"")),"")</f>
        <v>0.36</v>
      </c>
      <c r="AC31" s="146" t="str">
        <f t="shared" si="14"/>
        <v>Baja</v>
      </c>
      <c r="AD31" s="121">
        <f t="shared" si="15"/>
        <v>0.36</v>
      </c>
      <c r="AE31" s="146" t="str">
        <f t="shared" si="16"/>
        <v/>
      </c>
      <c r="AF31" s="121" t="str">
        <f>IFERROR(IF(U31="Impacto",(K31-(+K31*X31)),IF(U31="Probabilidad",K31,"")),"")</f>
        <v/>
      </c>
      <c r="AG31" s="147" t="str">
        <f t="shared" si="17"/>
        <v/>
      </c>
      <c r="AH31" s="193" t="s">
        <v>124</v>
      </c>
      <c r="AI31" s="95" t="s">
        <v>744</v>
      </c>
      <c r="AJ31" s="194" t="s">
        <v>939</v>
      </c>
      <c r="AK31" s="207" t="s">
        <v>940</v>
      </c>
      <c r="AL31" s="108" t="s">
        <v>944</v>
      </c>
      <c r="AM31" s="119" t="s">
        <v>1096</v>
      </c>
      <c r="AN31" s="119" t="s">
        <v>1210</v>
      </c>
      <c r="AO31" s="119" t="s">
        <v>1097</v>
      </c>
      <c r="AP31" s="119" t="s">
        <v>1092</v>
      </c>
      <c r="AQ31" s="182" t="s">
        <v>1317</v>
      </c>
    </row>
    <row r="32" spans="1:43" ht="114" customHeight="1" x14ac:dyDescent="0.25">
      <c r="A32" s="465"/>
      <c r="B32" s="489" t="s">
        <v>818</v>
      </c>
      <c r="C32" s="487" t="s">
        <v>819</v>
      </c>
      <c r="D32" s="487" t="s">
        <v>820</v>
      </c>
      <c r="E32" s="488">
        <v>12</v>
      </c>
      <c r="F32" s="496" t="str">
        <f>IF(E32&lt;=0,"",IF(E32&lt;=2,"Muy Baja",IF(E32&lt;=24,"Baja",IF(E32&lt;=500,"Media",IF(E32&lt;=5000,"Alta","Muy Alta")))))</f>
        <v>Baja</v>
      </c>
      <c r="G32" s="495">
        <f t="shared" si="18"/>
        <v>0.4</v>
      </c>
      <c r="H32" s="495" t="s">
        <v>138</v>
      </c>
      <c r="I32" s="94"/>
      <c r="J32" s="496" t="s">
        <v>271</v>
      </c>
      <c r="K32" s="495">
        <f t="shared" si="19"/>
        <v>0.2</v>
      </c>
      <c r="L32" s="497" t="str">
        <f>IF(OR(AND(F32="Muy Baja",J32="Leve"),AND(F32="Muy Baja",J32="Menor"),AND(F32="Baja",J32="Leve")),"Bajo",IF(OR(AND(F32="Muy baja",J32="Moderado"),AND(F32="Baja",J32="Menor"),AND(F32="Baja",J32="Moderado"),AND(F32="Media",J32="Leve"),AND(F32="Media",J32="Menor"),AND(F32="Media",J32="Moderado"),AND(F32="Alta",J32="Leve"),AND(F32="Alta",J32="Menor")),"Moderado",IF(OR(AND(F32="Muy Baja",J32="Mayor"),AND(F32="Baja",J32="Mayor"),AND(F32="Media",J32="Mayor"),AND(F32="Alta",J32="Moderado"),AND(F32="Alta",J32="Mayor"),AND(F32="Muy Alta",J32="Leve"),AND(F32="Muy Alta",J32="Menor"),AND(F32="Muy Alta",J32="Moderado"),AND(F32="Muy Alta",J32="Mayor")),"Alto",IF(OR(AND(F32="Muy Baja",J32="Catastrófico"),AND(F32="Baja",J32="Catastrófico"),AND(F32="Media",J32="Catastrófico"),AND(F32="Alta",J32="Catastrófico"),AND(F32="Muy Alta",J32="Catastrófico")),"Extremo",""))))</f>
        <v>Bajo</v>
      </c>
      <c r="M32" s="94">
        <v>1</v>
      </c>
      <c r="N32" s="108" t="s">
        <v>706</v>
      </c>
      <c r="O32" s="108" t="s">
        <v>821</v>
      </c>
      <c r="P32" s="120" t="s">
        <v>183</v>
      </c>
      <c r="Q32" s="108" t="s">
        <v>1211</v>
      </c>
      <c r="R32" s="108" t="s">
        <v>1212</v>
      </c>
      <c r="S32" s="120" t="s">
        <v>822</v>
      </c>
      <c r="T32" s="108" t="s">
        <v>823</v>
      </c>
      <c r="U32" s="94" t="s">
        <v>2</v>
      </c>
      <c r="V32" s="125" t="s">
        <v>12</v>
      </c>
      <c r="W32" s="125" t="s">
        <v>7</v>
      </c>
      <c r="X32" s="121" t="str">
        <f t="shared" si="13"/>
        <v>40%</v>
      </c>
      <c r="Y32" s="125" t="s">
        <v>18</v>
      </c>
      <c r="Z32" s="125" t="s">
        <v>20</v>
      </c>
      <c r="AA32" s="125" t="s">
        <v>110</v>
      </c>
      <c r="AB32" s="126">
        <f>IFERROR(IF(U32="Probabilidad",(G32-(+G32*X32)),IF(U32="Impacto",G32,"")),"")</f>
        <v>0.24</v>
      </c>
      <c r="AC32" s="146" t="str">
        <f t="shared" si="14"/>
        <v>Baja</v>
      </c>
      <c r="AD32" s="121">
        <f t="shared" si="15"/>
        <v>0.24</v>
      </c>
      <c r="AE32" s="146" t="str">
        <f t="shared" si="16"/>
        <v>Leve</v>
      </c>
      <c r="AF32" s="121">
        <f>IFERROR(IF(U32="Impacto",(K32-(+K32*X32)),IF(U32="Probabilidad",K32,"")),"")</f>
        <v>0.2</v>
      </c>
      <c r="AG32" s="147" t="str">
        <f t="shared" si="17"/>
        <v>Bajo</v>
      </c>
      <c r="AH32" s="571" t="s">
        <v>29</v>
      </c>
      <c r="AI32" s="487" t="s">
        <v>733</v>
      </c>
      <c r="AJ32" s="487"/>
      <c r="AK32" s="487"/>
      <c r="AL32" s="487" t="s">
        <v>945</v>
      </c>
      <c r="AM32" s="119" t="s">
        <v>1098</v>
      </c>
      <c r="AN32" s="466" t="s">
        <v>1093</v>
      </c>
      <c r="AO32" s="466" t="s">
        <v>1213</v>
      </c>
      <c r="AP32" s="466" t="s">
        <v>1092</v>
      </c>
      <c r="AQ32" s="470" t="s">
        <v>1318</v>
      </c>
    </row>
    <row r="33" spans="1:43" ht="114" customHeight="1" x14ac:dyDescent="0.25">
      <c r="A33" s="465"/>
      <c r="B33" s="489"/>
      <c r="C33" s="487"/>
      <c r="D33" s="487"/>
      <c r="E33" s="488"/>
      <c r="F33" s="496"/>
      <c r="G33" s="495"/>
      <c r="H33" s="495"/>
      <c r="I33" s="94"/>
      <c r="J33" s="496"/>
      <c r="K33" s="495"/>
      <c r="L33" s="497"/>
      <c r="M33" s="94">
        <v>2</v>
      </c>
      <c r="N33" s="108" t="s">
        <v>706</v>
      </c>
      <c r="O33" s="108" t="s">
        <v>824</v>
      </c>
      <c r="P33" s="120" t="s">
        <v>183</v>
      </c>
      <c r="Q33" s="108" t="s">
        <v>825</v>
      </c>
      <c r="R33" s="108" t="s">
        <v>826</v>
      </c>
      <c r="S33" s="120" t="s">
        <v>827</v>
      </c>
      <c r="T33" s="108" t="s">
        <v>828</v>
      </c>
      <c r="U33" s="94" t="s">
        <v>2</v>
      </c>
      <c r="V33" s="125" t="s">
        <v>12</v>
      </c>
      <c r="W33" s="125" t="s">
        <v>7</v>
      </c>
      <c r="X33" s="121" t="str">
        <f t="shared" si="13"/>
        <v>40%</v>
      </c>
      <c r="Y33" s="125" t="s">
        <v>18</v>
      </c>
      <c r="Z33" s="125" t="s">
        <v>20</v>
      </c>
      <c r="AA33" s="125" t="s">
        <v>110</v>
      </c>
      <c r="AB33" s="126">
        <v>0.14399999999999999</v>
      </c>
      <c r="AC33" s="146" t="str">
        <f t="shared" si="14"/>
        <v>Muy Baja</v>
      </c>
      <c r="AD33" s="121">
        <f t="shared" si="15"/>
        <v>0.14399999999999999</v>
      </c>
      <c r="AE33" s="146" t="str">
        <f t="shared" si="16"/>
        <v>Leve</v>
      </c>
      <c r="AF33" s="121">
        <v>0.2</v>
      </c>
      <c r="AG33" s="147" t="str">
        <f t="shared" si="17"/>
        <v>Bajo</v>
      </c>
      <c r="AH33" s="571"/>
      <c r="AI33" s="487"/>
      <c r="AJ33" s="487"/>
      <c r="AK33" s="487"/>
      <c r="AL33" s="487"/>
      <c r="AM33" s="119" t="s">
        <v>1099</v>
      </c>
      <c r="AN33" s="466"/>
      <c r="AO33" s="466"/>
      <c r="AP33" s="466"/>
      <c r="AQ33" s="470"/>
    </row>
    <row r="34" spans="1:43" ht="114" customHeight="1" x14ac:dyDescent="0.25">
      <c r="A34" s="465"/>
      <c r="B34" s="489"/>
      <c r="C34" s="487"/>
      <c r="D34" s="487"/>
      <c r="E34" s="488"/>
      <c r="F34" s="496"/>
      <c r="G34" s="495"/>
      <c r="H34" s="495"/>
      <c r="I34" s="94"/>
      <c r="J34" s="496"/>
      <c r="K34" s="495"/>
      <c r="L34" s="497"/>
      <c r="M34" s="94">
        <v>3</v>
      </c>
      <c r="N34" s="108" t="s">
        <v>706</v>
      </c>
      <c r="O34" s="108" t="s">
        <v>829</v>
      </c>
      <c r="P34" s="120" t="s">
        <v>183</v>
      </c>
      <c r="Q34" s="108" t="s">
        <v>830</v>
      </c>
      <c r="R34" s="108" t="s">
        <v>831</v>
      </c>
      <c r="S34" s="120" t="s">
        <v>832</v>
      </c>
      <c r="T34" s="108" t="s">
        <v>833</v>
      </c>
      <c r="U34" s="94" t="s">
        <v>2</v>
      </c>
      <c r="V34" s="125" t="s">
        <v>12</v>
      </c>
      <c r="W34" s="125" t="s">
        <v>7</v>
      </c>
      <c r="X34" s="121" t="str">
        <f t="shared" si="13"/>
        <v>40%</v>
      </c>
      <c r="Y34" s="125" t="s">
        <v>18</v>
      </c>
      <c r="Z34" s="125" t="s">
        <v>20</v>
      </c>
      <c r="AA34" s="125" t="s">
        <v>110</v>
      </c>
      <c r="AB34" s="126">
        <v>8.6400000000000005E-2</v>
      </c>
      <c r="AC34" s="146" t="str">
        <f t="shared" si="14"/>
        <v>Muy Baja</v>
      </c>
      <c r="AD34" s="121">
        <f t="shared" si="15"/>
        <v>8.6400000000000005E-2</v>
      </c>
      <c r="AE34" s="146" t="str">
        <f t="shared" si="16"/>
        <v>Leve</v>
      </c>
      <c r="AF34" s="121">
        <v>0.2</v>
      </c>
      <c r="AG34" s="147" t="str">
        <f t="shared" si="17"/>
        <v>Bajo</v>
      </c>
      <c r="AH34" s="571"/>
      <c r="AI34" s="487"/>
      <c r="AJ34" s="487"/>
      <c r="AK34" s="487"/>
      <c r="AL34" s="487"/>
      <c r="AM34" s="119" t="s">
        <v>1100</v>
      </c>
      <c r="AN34" s="466"/>
      <c r="AO34" s="466"/>
      <c r="AP34" s="466"/>
      <c r="AQ34" s="470"/>
    </row>
    <row r="35" spans="1:43" ht="114" customHeight="1" x14ac:dyDescent="0.25">
      <c r="A35" s="464" t="s">
        <v>1055</v>
      </c>
      <c r="B35" s="512" t="s">
        <v>1214</v>
      </c>
      <c r="C35" s="108" t="s">
        <v>1215</v>
      </c>
      <c r="D35" s="108" t="s">
        <v>418</v>
      </c>
      <c r="E35" s="487" t="s">
        <v>419</v>
      </c>
      <c r="F35" s="569" t="s">
        <v>420</v>
      </c>
      <c r="G35" s="495">
        <v>0.8</v>
      </c>
      <c r="H35" s="495" t="s">
        <v>882</v>
      </c>
      <c r="I35" s="495" t="str">
        <f>IF(NOT(ISERROR(MATCH(H35,'[9]Tabla Impacto'!$B$221:$B$223,0))),'[9]Tabla Impacto'!$F$223&amp;"Por favor no seleccionar los criterios de impacto(Afectación Económica o presupuestal y Pérdida Reputacional)",H35)</f>
        <v xml:space="preserve">     El riesgo afecta la imagen de la entidad internamente, de conocimiento general, nivel interno, de junta directiva y accionistas y/o de proveedores</v>
      </c>
      <c r="J35" s="496" t="str">
        <f>IF(OR(I35='[9]Tabla Impacto'!$C$11,I35='[9]Tabla Impacto'!$D$11),"Leve",IF(OR(I35='[9]Tabla Impacto'!$C$12,I35='[9]Tabla Impacto'!$D$12),"Menor",IF(OR(I35='[9]Tabla Impacto'!$C$13,I35='[9]Tabla Impacto'!$D$13),"Moderado",IF(OR(I35='[9]Tabla Impacto'!$C$14,I35='[9]Tabla Impacto'!$D$14),"Mayor",IF(OR(I35='[9]Tabla Impacto'!$C$15,I35='[9]Tabla Impacto'!$D$15),"Catastrófico","")))))</f>
        <v/>
      </c>
      <c r="K35" s="495" t="str">
        <f>IF(J35="","",IF(J35="Leve",0.2,IF(J35="Menor",0.4,IF(J35="Moderado",0.6,IF(J35="Mayor",0.8,IF(J35="Catastrófico",1,))))))</f>
        <v/>
      </c>
      <c r="L35" s="497" t="s">
        <v>72</v>
      </c>
      <c r="M35" s="94">
        <v>1</v>
      </c>
      <c r="N35" s="512" t="s">
        <v>1216</v>
      </c>
      <c r="O35" s="108" t="s">
        <v>421</v>
      </c>
      <c r="P35" s="108" t="s">
        <v>293</v>
      </c>
      <c r="Q35" s="108" t="s">
        <v>1217</v>
      </c>
      <c r="R35" s="108" t="s">
        <v>946</v>
      </c>
      <c r="S35" s="108" t="s">
        <v>947</v>
      </c>
      <c r="T35" s="108" t="s">
        <v>948</v>
      </c>
      <c r="U35" s="94" t="str">
        <f t="shared" ref="U35:U47" si="20">IF(OR(V35="Preventivo",V35="Detectivo"),"Probabilidad",IF(V35="Correctivo","Impacto",""))</f>
        <v>Probabilidad</v>
      </c>
      <c r="V35" s="125" t="s">
        <v>13</v>
      </c>
      <c r="W35" s="125" t="s">
        <v>7</v>
      </c>
      <c r="X35" s="121" t="str">
        <f>IF(AND(V35="Preventivo",W35="Automático"),"50%",IF(AND(V35="Preventivo",W35="Manual"),"40%",IF(AND(V35="Detectivo",W35="Automático"),"40%",IF(AND(V35="Detectivo",W35="Manual"),"30%",IF(AND(V35="Correctivo",W35="Automático"),"35%",IF(AND(V35="Correctivo",W35="Manual"),"25%",""))))))</f>
        <v>30%</v>
      </c>
      <c r="Y35" s="125" t="s">
        <v>17</v>
      </c>
      <c r="Z35" s="125" t="s">
        <v>20</v>
      </c>
      <c r="AA35" s="125" t="s">
        <v>110</v>
      </c>
      <c r="AB35" s="126">
        <v>0.24</v>
      </c>
      <c r="AC35" s="146" t="str">
        <f t="shared" si="14"/>
        <v>Baja</v>
      </c>
      <c r="AD35" s="121">
        <f>+AB35</f>
        <v>0.24</v>
      </c>
      <c r="AE35" s="146" t="str">
        <f t="shared" si="16"/>
        <v/>
      </c>
      <c r="AF35" s="121" t="str">
        <f>IFERROR(IF(U35="Impacto",(K35-(+K35*X35)),IF(U35="Probabilidad",K35,"")),"")</f>
        <v/>
      </c>
      <c r="AG35" s="147" t="str">
        <f t="shared" si="17"/>
        <v/>
      </c>
      <c r="AH35" s="505" t="s">
        <v>29</v>
      </c>
      <c r="AI35" s="512" t="s">
        <v>949</v>
      </c>
      <c r="AJ35" s="564" t="s">
        <v>375</v>
      </c>
      <c r="AK35" s="566" t="s">
        <v>422</v>
      </c>
      <c r="AL35" s="149" t="s">
        <v>952</v>
      </c>
      <c r="AM35" s="119" t="s">
        <v>1218</v>
      </c>
      <c r="AN35" s="150" t="s">
        <v>1219</v>
      </c>
      <c r="AO35" s="151" t="s">
        <v>1101</v>
      </c>
      <c r="AP35" s="554" t="s">
        <v>1102</v>
      </c>
      <c r="AQ35" s="183" t="s">
        <v>1366</v>
      </c>
    </row>
    <row r="36" spans="1:43" ht="114" customHeight="1" x14ac:dyDescent="0.25">
      <c r="A36" s="465"/>
      <c r="B36" s="488"/>
      <c r="C36" s="512" t="s">
        <v>423</v>
      </c>
      <c r="D36" s="512" t="s">
        <v>424</v>
      </c>
      <c r="E36" s="487"/>
      <c r="F36" s="570"/>
      <c r="G36" s="488"/>
      <c r="H36" s="488"/>
      <c r="I36" s="488"/>
      <c r="J36" s="488"/>
      <c r="K36" s="488"/>
      <c r="L36" s="488"/>
      <c r="M36" s="94">
        <v>2</v>
      </c>
      <c r="N36" s="488"/>
      <c r="O36" s="120" t="s">
        <v>421</v>
      </c>
      <c r="P36" s="120" t="s">
        <v>425</v>
      </c>
      <c r="Q36" s="120" t="s">
        <v>1220</v>
      </c>
      <c r="R36" s="120" t="s">
        <v>1221</v>
      </c>
      <c r="S36" s="120" t="s">
        <v>1222</v>
      </c>
      <c r="T36" s="120" t="s">
        <v>426</v>
      </c>
      <c r="U36" s="94" t="str">
        <f>IF(OR(V36="Preventivo",V36="Detectivo"),"Probabilidad",IF(V36="Correctivo","Impacto",""))</f>
        <v>Probabilidad</v>
      </c>
      <c r="V36" s="125" t="s">
        <v>13</v>
      </c>
      <c r="W36" s="125" t="s">
        <v>7</v>
      </c>
      <c r="X36" s="121">
        <v>0.3</v>
      </c>
      <c r="Y36" s="125" t="s">
        <v>17</v>
      </c>
      <c r="Z36" s="125" t="s">
        <v>20</v>
      </c>
      <c r="AA36" s="125" t="s">
        <v>110</v>
      </c>
      <c r="AB36" s="126">
        <v>0.16800000000000001</v>
      </c>
      <c r="AC36" s="146" t="str">
        <f>IFERROR(IF(AB36="","",IF(AB36&lt;=0.2,"Muy Baja",IF(AB36&lt;=0.4,"Baja",IF(AB36&lt;=0.6,"Media",IF(AB36&lt;=0.8,"Alta","Muy Alta"))))),"")</f>
        <v>Muy Baja</v>
      </c>
      <c r="AD36" s="121" t="s">
        <v>427</v>
      </c>
      <c r="AE36" s="146" t="str">
        <f t="shared" si="16"/>
        <v/>
      </c>
      <c r="AF36" s="121" t="str">
        <f>IFERROR(IF(AND(U35="Impacto",U36="Impacto"),(AF35-(+AF35*X36)),IF(U36="Impacto",($J$8-(+$J$8*X36)),IF(U36="Probabilidad",AF35,""))),"")</f>
        <v/>
      </c>
      <c r="AG36" s="147" t="str">
        <f t="shared" si="17"/>
        <v/>
      </c>
      <c r="AH36" s="506"/>
      <c r="AI36" s="512"/>
      <c r="AJ36" s="506"/>
      <c r="AK36" s="566"/>
      <c r="AL36" s="555" t="s">
        <v>953</v>
      </c>
      <c r="AM36" s="119" t="s">
        <v>1103</v>
      </c>
      <c r="AN36" s="150" t="s">
        <v>1219</v>
      </c>
      <c r="AO36" s="565" t="s">
        <v>1104</v>
      </c>
      <c r="AP36" s="554"/>
      <c r="AQ36" s="515" t="s">
        <v>1319</v>
      </c>
    </row>
    <row r="37" spans="1:43" ht="114" customHeight="1" x14ac:dyDescent="0.25">
      <c r="A37" s="465"/>
      <c r="B37" s="488"/>
      <c r="C37" s="512"/>
      <c r="D37" s="512"/>
      <c r="E37" s="487"/>
      <c r="F37" s="570"/>
      <c r="G37" s="488"/>
      <c r="H37" s="488"/>
      <c r="I37" s="488"/>
      <c r="J37" s="488"/>
      <c r="K37" s="488"/>
      <c r="L37" s="488"/>
      <c r="M37" s="94">
        <v>3</v>
      </c>
      <c r="N37" s="488"/>
      <c r="O37" s="94" t="s">
        <v>421</v>
      </c>
      <c r="P37" s="94" t="s">
        <v>428</v>
      </c>
      <c r="Q37" s="120" t="s">
        <v>429</v>
      </c>
      <c r="R37" s="120" t="s">
        <v>430</v>
      </c>
      <c r="S37" s="120" t="s">
        <v>1223</v>
      </c>
      <c r="T37" s="94" t="s">
        <v>431</v>
      </c>
      <c r="U37" s="94" t="str">
        <f>IF(OR(V37="Preventivo",V37="Detectivo"),"Probabilidad",IF(V37="Correctivo","Impacto",""))</f>
        <v>Probabilidad</v>
      </c>
      <c r="V37" s="125" t="s">
        <v>13</v>
      </c>
      <c r="W37" s="125" t="s">
        <v>7</v>
      </c>
      <c r="X37" s="121">
        <v>0.3</v>
      </c>
      <c r="Y37" s="125" t="s">
        <v>17</v>
      </c>
      <c r="Z37" s="125" t="s">
        <v>20</v>
      </c>
      <c r="AA37" s="125" t="s">
        <v>110</v>
      </c>
      <c r="AB37" s="126" t="s">
        <v>432</v>
      </c>
      <c r="AC37" s="152" t="s">
        <v>251</v>
      </c>
      <c r="AD37" s="121" t="s">
        <v>432</v>
      </c>
      <c r="AE37" s="146" t="str">
        <f t="shared" si="16"/>
        <v>Menor</v>
      </c>
      <c r="AF37" s="121">
        <v>0.4</v>
      </c>
      <c r="AG37" s="147" t="s">
        <v>73</v>
      </c>
      <c r="AH37" s="506"/>
      <c r="AI37" s="512"/>
      <c r="AJ37" s="506"/>
      <c r="AK37" s="566"/>
      <c r="AL37" s="555"/>
      <c r="AM37" s="119" t="s">
        <v>1103</v>
      </c>
      <c r="AN37" s="150" t="s">
        <v>1219</v>
      </c>
      <c r="AO37" s="565"/>
      <c r="AP37" s="554"/>
      <c r="AQ37" s="515"/>
    </row>
    <row r="38" spans="1:43" ht="114" customHeight="1" x14ac:dyDescent="0.25">
      <c r="A38" s="465"/>
      <c r="B38" s="488"/>
      <c r="C38" s="488"/>
      <c r="D38" s="95" t="s">
        <v>433</v>
      </c>
      <c r="E38" s="487"/>
      <c r="F38" s="570"/>
      <c r="G38" s="488"/>
      <c r="H38" s="488"/>
      <c r="I38" s="488"/>
      <c r="J38" s="488"/>
      <c r="K38" s="488"/>
      <c r="L38" s="488"/>
      <c r="M38" s="94">
        <v>4</v>
      </c>
      <c r="N38" s="488"/>
      <c r="O38" s="94" t="s">
        <v>421</v>
      </c>
      <c r="P38" s="94" t="s">
        <v>293</v>
      </c>
      <c r="Q38" s="95" t="s">
        <v>434</v>
      </c>
      <c r="R38" s="95" t="s">
        <v>1224</v>
      </c>
      <c r="S38" s="95" t="s">
        <v>1225</v>
      </c>
      <c r="T38" s="94" t="s">
        <v>1226</v>
      </c>
      <c r="U38" s="94" t="str">
        <f t="shared" si="20"/>
        <v>Impacto</v>
      </c>
      <c r="V38" s="125" t="s">
        <v>14</v>
      </c>
      <c r="W38" s="125" t="s">
        <v>7</v>
      </c>
      <c r="X38" s="121">
        <v>0.25</v>
      </c>
      <c r="Y38" s="125" t="s">
        <v>17</v>
      </c>
      <c r="Z38" s="125" t="s">
        <v>20</v>
      </c>
      <c r="AA38" s="125" t="s">
        <v>110</v>
      </c>
      <c r="AB38" s="126" t="s">
        <v>432</v>
      </c>
      <c r="AC38" s="152" t="s">
        <v>435</v>
      </c>
      <c r="AD38" s="121" t="s">
        <v>432</v>
      </c>
      <c r="AE38" s="146" t="str">
        <f t="shared" si="16"/>
        <v/>
      </c>
      <c r="AF38" s="121" t="str">
        <f>IFERROR(IF(AND(U36="Impacto",U38="Impacto"),(AF36-(+AF36*X38)),IF(AND(U36="Probabilidad",U38="Impacto"),(AF35-(+AF35*X38)),IF(U38="Probabilidad",AF36,""))),"")</f>
        <v/>
      </c>
      <c r="AG38" s="147" t="s">
        <v>73</v>
      </c>
      <c r="AH38" s="506"/>
      <c r="AI38" s="512"/>
      <c r="AJ38" s="506"/>
      <c r="AK38" s="566"/>
      <c r="AL38" s="555"/>
      <c r="AM38" s="119" t="s">
        <v>1105</v>
      </c>
      <c r="AN38" s="150" t="s">
        <v>1219</v>
      </c>
      <c r="AO38" s="565"/>
      <c r="AP38" s="554" t="s">
        <v>1102</v>
      </c>
      <c r="AQ38" s="471"/>
    </row>
    <row r="39" spans="1:43" ht="114" customHeight="1" x14ac:dyDescent="0.25">
      <c r="A39" s="465"/>
      <c r="B39" s="487" t="s">
        <v>436</v>
      </c>
      <c r="C39" s="487" t="s">
        <v>437</v>
      </c>
      <c r="D39" s="120" t="s">
        <v>438</v>
      </c>
      <c r="E39" s="488" t="s">
        <v>229</v>
      </c>
      <c r="F39" s="567" t="s">
        <v>223</v>
      </c>
      <c r="G39" s="495">
        <v>0.6</v>
      </c>
      <c r="H39" s="495" t="s">
        <v>138</v>
      </c>
      <c r="I39" s="495" t="str">
        <f>IF(NOT(ISERROR(MATCH(H39,'[9]Tabla Impacto'!$B$221:$B$223,0))),'[9]Tabla Impacto'!$F$223&amp;"Por favor no seleccionar los criterios de impacto(Afectación Económica o presupuestal y Pérdida Reputacional)",H39)</f>
        <v xml:space="preserve">     El riesgo afecta la imagen de alguna área de la organización</v>
      </c>
      <c r="J39" s="496" t="str">
        <f>IF(OR(I39='[9]Tabla Impacto'!$C$11,I39='[9]Tabla Impacto'!$D$11),"Leve",IF(OR(I39='[9]Tabla Impacto'!$C$12,I39='[9]Tabla Impacto'!$D$12),"Menor",IF(OR(I39='[9]Tabla Impacto'!$C$13,I39='[9]Tabla Impacto'!$D$13),"Moderado",IF(OR(I39='[9]Tabla Impacto'!$C$14,I39='[9]Tabla Impacto'!$D$14),"Mayor",IF(OR(I39='[9]Tabla Impacto'!$C$15,I39='[9]Tabla Impacto'!$D$15),"Catastrófico","")))))</f>
        <v>Leve</v>
      </c>
      <c r="K39" s="495">
        <f>IF(J39="","",IF(J39="Leve",0.2,IF(J39="Menor",0.4,IF(J39="Moderado",0.6,IF(J39="Mayor",0.8,IF(J39="Catastrófico",1,))))))</f>
        <v>0.2</v>
      </c>
      <c r="L39" s="497" t="s">
        <v>72</v>
      </c>
      <c r="M39" s="94">
        <v>1</v>
      </c>
      <c r="N39" s="120" t="s">
        <v>439</v>
      </c>
      <c r="O39" s="120" t="s">
        <v>440</v>
      </c>
      <c r="P39" s="120" t="s">
        <v>155</v>
      </c>
      <c r="Q39" s="95" t="s">
        <v>1145</v>
      </c>
      <c r="R39" s="95" t="s">
        <v>1227</v>
      </c>
      <c r="S39" s="95" t="s">
        <v>1228</v>
      </c>
      <c r="T39" s="95" t="s">
        <v>441</v>
      </c>
      <c r="U39" s="94" t="str">
        <f t="shared" si="20"/>
        <v>Probabilidad</v>
      </c>
      <c r="V39" s="125" t="s">
        <v>12</v>
      </c>
      <c r="W39" s="125" t="s">
        <v>7</v>
      </c>
      <c r="X39" s="121" t="str">
        <f t="shared" ref="X39" si="21">IF(AND(V39="Preventivo",W39="Automático"),"50%",IF(AND(V39="Preventivo",W39="Manual"),"40%",IF(AND(V39="Detectivo",W39="Automático"),"40%",IF(AND(V39="Detectivo",W39="Manual"),"30%",IF(AND(V39="Correctivo",W39="Automático"),"35%",IF(AND(V39="Correctivo",W39="Manual"),"25%",""))))))</f>
        <v>40%</v>
      </c>
      <c r="Y39" s="125" t="s">
        <v>17</v>
      </c>
      <c r="Z39" s="125" t="s">
        <v>20</v>
      </c>
      <c r="AA39" s="125" t="s">
        <v>110</v>
      </c>
      <c r="AB39" s="126">
        <f>IFERROR(IF(U39="Probabilidad",(G39-(+G39*X39)),IF(U39="Impacto",G39,"")),"")</f>
        <v>0.36</v>
      </c>
      <c r="AC39" s="152" t="s">
        <v>44</v>
      </c>
      <c r="AD39" s="121">
        <v>0.36</v>
      </c>
      <c r="AE39" s="146" t="str">
        <f t="shared" si="16"/>
        <v>Leve</v>
      </c>
      <c r="AF39" s="121">
        <f>IFERROR(IF(U39="Impacto",(K39-(+K39*X39)),IF(U39="Probabilidad",K39,"")),"")</f>
        <v>0.2</v>
      </c>
      <c r="AG39" s="147" t="s">
        <v>73</v>
      </c>
      <c r="AH39" s="505" t="s">
        <v>29</v>
      </c>
      <c r="AI39" s="487" t="s">
        <v>950</v>
      </c>
      <c r="AJ39" s="506" t="s">
        <v>442</v>
      </c>
      <c r="AK39" s="568" t="s">
        <v>422</v>
      </c>
      <c r="AL39" s="148" t="s">
        <v>954</v>
      </c>
      <c r="AM39" s="119" t="s">
        <v>1106</v>
      </c>
      <c r="AN39" s="150" t="s">
        <v>1219</v>
      </c>
      <c r="AO39" s="150" t="s">
        <v>1107</v>
      </c>
      <c r="AP39" s="554"/>
      <c r="AQ39" s="470" t="s">
        <v>1320</v>
      </c>
    </row>
    <row r="40" spans="1:43" ht="114" customHeight="1" x14ac:dyDescent="0.25">
      <c r="A40" s="465"/>
      <c r="B40" s="487"/>
      <c r="C40" s="487"/>
      <c r="D40" s="120" t="s">
        <v>443</v>
      </c>
      <c r="E40" s="488"/>
      <c r="F40" s="567"/>
      <c r="G40" s="495"/>
      <c r="H40" s="495"/>
      <c r="I40" s="495"/>
      <c r="J40" s="496"/>
      <c r="K40" s="495"/>
      <c r="L40" s="497"/>
      <c r="M40" s="94">
        <v>2</v>
      </c>
      <c r="N40" s="120" t="s">
        <v>951</v>
      </c>
      <c r="O40" s="120" t="s">
        <v>444</v>
      </c>
      <c r="P40" s="120" t="s">
        <v>155</v>
      </c>
      <c r="Q40" s="95" t="s">
        <v>445</v>
      </c>
      <c r="R40" s="120" t="s">
        <v>446</v>
      </c>
      <c r="S40" s="120" t="s">
        <v>447</v>
      </c>
      <c r="T40" s="120" t="s">
        <v>448</v>
      </c>
      <c r="U40" s="94" t="str">
        <f t="shared" si="20"/>
        <v>Probabilidad</v>
      </c>
      <c r="V40" s="125" t="s">
        <v>12</v>
      </c>
      <c r="W40" s="125" t="s">
        <v>7</v>
      </c>
      <c r="X40" s="121">
        <v>0.4</v>
      </c>
      <c r="Y40" s="125" t="s">
        <v>17</v>
      </c>
      <c r="Z40" s="125" t="s">
        <v>20</v>
      </c>
      <c r="AA40" s="125" t="s">
        <v>110</v>
      </c>
      <c r="AB40" s="126" t="s">
        <v>449</v>
      </c>
      <c r="AC40" s="152" t="s">
        <v>44</v>
      </c>
      <c r="AD40" s="121">
        <v>0.216</v>
      </c>
      <c r="AE40" s="146" t="s">
        <v>414</v>
      </c>
      <c r="AF40" s="121">
        <v>0.2</v>
      </c>
      <c r="AG40" s="190" t="s">
        <v>450</v>
      </c>
      <c r="AH40" s="505"/>
      <c r="AI40" s="487"/>
      <c r="AJ40" s="506"/>
      <c r="AK40" s="568"/>
      <c r="AL40" s="148" t="s">
        <v>955</v>
      </c>
      <c r="AM40" s="119" t="s">
        <v>1108</v>
      </c>
      <c r="AN40" s="150" t="s">
        <v>1219</v>
      </c>
      <c r="AO40" s="150" t="s">
        <v>1109</v>
      </c>
      <c r="AP40" s="554"/>
      <c r="AQ40" s="470"/>
    </row>
    <row r="41" spans="1:43" ht="114" customHeight="1" x14ac:dyDescent="0.25">
      <c r="A41" s="464" t="s">
        <v>1056</v>
      </c>
      <c r="B41" s="512" t="s">
        <v>815</v>
      </c>
      <c r="C41" s="512" t="s">
        <v>474</v>
      </c>
      <c r="D41" s="108" t="s">
        <v>475</v>
      </c>
      <c r="E41" s="511" t="s">
        <v>216</v>
      </c>
      <c r="F41" s="559" t="s">
        <v>44</v>
      </c>
      <c r="G41" s="561">
        <v>0.4</v>
      </c>
      <c r="H41" s="561" t="s">
        <v>138</v>
      </c>
      <c r="I41" s="495" t="str">
        <f>IF(NOT(ISERROR(MATCH(H41,'[10]Tabla Impacto'!$B$221:$B$223,0))),'[10]Tabla Impacto'!$F$223&amp;"Por favor no seleccionar los criterios de impacto(Afectación Económica o presupuestal y Pérdida Reputacional)",H41)</f>
        <v xml:space="preserve">     El riesgo afecta la imagen de alguna área de la organización</v>
      </c>
      <c r="J41" s="562" t="str">
        <f>IF(OR(I41='[10]Tabla Impacto'!$C$11,I41='[10]Tabla Impacto'!$D$11),"Leve",IF(OR(I41='[10]Tabla Impacto'!$C$12,I41='[10]Tabla Impacto'!$D$12),"Menor",IF(OR(I41='[10]Tabla Impacto'!$C$13,I41='[10]Tabla Impacto'!$D$13),"Moderado",IF(OR(I41='[10]Tabla Impacto'!$C$14,I41='[10]Tabla Impacto'!$D$14),"Mayor",IF(OR(I41='[10]Tabla Impacto'!$C$15,I41='[10]Tabla Impacto'!$D$15),"Catastrófico","")))))</f>
        <v>Leve</v>
      </c>
      <c r="K41" s="561">
        <f>IF(J41="","",IF(J41="Leve",0.2,IF(J41="Menor",0.4,IF(J41="Moderado",0.6,IF(J41="Mayor",0.8,IF(J41="Catastrófico",1,))))))</f>
        <v>0.2</v>
      </c>
      <c r="L41" s="557" t="str">
        <f>IF(OR(AND(F41="Muy Baja",J41="Leve"),AND(F41="Muy Baja",J41="Menor"),AND(F41="Baja",J41="Leve")),"Bajo",IF(OR(AND(F41="Muy baja",J41="Moderado"),AND(F41="Baja",J41="Menor"),AND(F41="Baja",J41="Moderado"),AND(F41="Media",J41="Leve"),AND(F41="Media",J41="Menor"),AND(F41="Media",J41="Moderado"),AND(F41="Alta",J41="Leve"),AND(F41="Alta",J41="Menor")),"Moderado",IF(OR(AND(F41="Muy Baja",J41="Mayor"),AND(F41="Baja",J41="Mayor"),AND(F41="Media",J41="Mayor"),AND(F41="Alta",J41="Moderado"),AND(F41="Alta",J41="Mayor"),AND(F41="Muy Alta",J41="Leve"),AND(F41="Muy Alta",J41="Menor"),AND(F41="Muy Alta",J41="Moderado"),AND(F41="Muy Alta",J41="Mayor")),"Alto",IF(OR(AND(F41="Muy Baja",J41="Catastrófico"),AND(F41="Baja",J41="Catastrófico"),AND(F41="Media",J41="Catastrófico"),AND(F41="Alta",J41="Catastrófico"),AND(F41="Muy Alta",J41="Catastrófico")),"Extremo",""))))</f>
        <v>Bajo</v>
      </c>
      <c r="M41" s="113">
        <v>1</v>
      </c>
      <c r="N41" s="512" t="s">
        <v>476</v>
      </c>
      <c r="O41" s="108" t="s">
        <v>477</v>
      </c>
      <c r="P41" s="108" t="s">
        <v>183</v>
      </c>
      <c r="Q41" s="108" t="s">
        <v>1229</v>
      </c>
      <c r="R41" s="108" t="s">
        <v>1230</v>
      </c>
      <c r="S41" s="108" t="s">
        <v>478</v>
      </c>
      <c r="T41" s="108" t="s">
        <v>1231</v>
      </c>
      <c r="U41" s="113" t="str">
        <f t="shared" si="20"/>
        <v>Probabilidad</v>
      </c>
      <c r="V41" s="114" t="s">
        <v>12</v>
      </c>
      <c r="W41" s="114" t="s">
        <v>7</v>
      </c>
      <c r="X41" s="107" t="str">
        <f>IF(AND(V41="Preventivo",W41="Automático"),"50%",IF(AND(V41="Preventivo",W41="Manual"),"40%",IF(AND(V41="Detectivo",W41="Automático"),"40%",IF(AND(V41="Detectivo",W41="Manual"),"30%",IF(AND(V41="Correctivo",W41="Automático"),"35%",IF(AND(V41="Correctivo",W41="Manual"),"25%",""))))))</f>
        <v>40%</v>
      </c>
      <c r="Y41" s="114" t="s">
        <v>18</v>
      </c>
      <c r="Z41" s="114" t="s">
        <v>20</v>
      </c>
      <c r="AA41" s="114" t="s">
        <v>110</v>
      </c>
      <c r="AB41" s="115">
        <f>IFERROR(IF(U41="Probabilidad",(G41-(+G41*X41)),IF(U41="Impacto",G41,"")),"")</f>
        <v>0.24</v>
      </c>
      <c r="AC41" s="116" t="str">
        <f t="shared" ref="AC41:AC47" si="22">IFERROR(IF(AB41="","",IF(AB41&lt;=0.2,"Muy Baja",IF(AB41&lt;=0.4,"Baja",IF(AB41&lt;=0.6,"Media",IF(AB41&lt;=0.8,"Alta","Muy Alta"))))),"")</f>
        <v>Baja</v>
      </c>
      <c r="AD41" s="107">
        <f>+AB41</f>
        <v>0.24</v>
      </c>
      <c r="AE41" s="116" t="str">
        <f t="shared" ref="AE41:AE47" si="23">IFERROR(IF(AF41="","",IF(AF41&lt;=0.2,"Leve",IF(AF41&lt;=0.4,"Menor",IF(AF41&lt;=0.6,"Moderado",IF(AF41&lt;=0.8,"Mayor","Catastrófico"))))),"")</f>
        <v>Leve</v>
      </c>
      <c r="AF41" s="107">
        <f>IFERROR(IF(U41="Impacto",(K41-(+K41*X41)),IF(U41="Probabilidad",K41,"")),"")</f>
        <v>0.2</v>
      </c>
      <c r="AG41" s="117" t="str">
        <f t="shared" ref="AG41:AG46" si="2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Bajo</v>
      </c>
      <c r="AH41" s="558" t="s">
        <v>29</v>
      </c>
      <c r="AI41" s="555" t="s">
        <v>950</v>
      </c>
      <c r="AJ41" s="556" t="s">
        <v>279</v>
      </c>
      <c r="AK41" s="556" t="s">
        <v>279</v>
      </c>
      <c r="AL41" s="555" t="s">
        <v>1232</v>
      </c>
      <c r="AM41" s="554" t="s">
        <v>1233</v>
      </c>
      <c r="AN41" s="554" t="s">
        <v>1110</v>
      </c>
      <c r="AO41" s="554" t="s">
        <v>1234</v>
      </c>
      <c r="AP41" s="554" t="s">
        <v>1102</v>
      </c>
      <c r="AQ41" s="515" t="s">
        <v>1321</v>
      </c>
    </row>
    <row r="42" spans="1:43" ht="114" customHeight="1" x14ac:dyDescent="0.25">
      <c r="A42" s="465"/>
      <c r="B42" s="512"/>
      <c r="C42" s="512"/>
      <c r="D42" s="108" t="s">
        <v>479</v>
      </c>
      <c r="E42" s="511"/>
      <c r="F42" s="559"/>
      <c r="G42" s="561"/>
      <c r="H42" s="561"/>
      <c r="I42" s="495"/>
      <c r="J42" s="562"/>
      <c r="K42" s="561"/>
      <c r="L42" s="557"/>
      <c r="M42" s="113">
        <v>2</v>
      </c>
      <c r="N42" s="512"/>
      <c r="O42" s="108" t="s">
        <v>477</v>
      </c>
      <c r="P42" s="108" t="s">
        <v>183</v>
      </c>
      <c r="Q42" s="108" t="s">
        <v>480</v>
      </c>
      <c r="R42" s="108" t="s">
        <v>1367</v>
      </c>
      <c r="S42" s="108" t="s">
        <v>1235</v>
      </c>
      <c r="T42" s="108" t="s">
        <v>1236</v>
      </c>
      <c r="U42" s="113" t="str">
        <f t="shared" si="20"/>
        <v>Probabilidad</v>
      </c>
      <c r="V42" s="114" t="s">
        <v>12</v>
      </c>
      <c r="W42" s="114" t="s">
        <v>7</v>
      </c>
      <c r="X42" s="107" t="str">
        <f>IF(AND(V42="Preventivo",W42="Automático"),"50%",IF(AND(V42="Preventivo",W42="Manual"),"40%",IF(AND(V42="Detectivo",W42="Automático"),"40%",IF(AND(V42="Detectivo",W42="Manual"),"30%",IF(AND(V42="Correctivo",W42="Automático"),"35%",IF(AND(V42="Correctivo",W42="Manual"),"25%",""))))))</f>
        <v>40%</v>
      </c>
      <c r="Y42" s="114" t="s">
        <v>18</v>
      </c>
      <c r="Z42" s="114" t="s">
        <v>20</v>
      </c>
      <c r="AA42" s="114" t="s">
        <v>110</v>
      </c>
      <c r="AB42" s="115">
        <f>IFERROR(IF(AND(U41="Probabilidad",U42="Probabilidad"),(AD41-(+AD41*X42)),IF(U42="Probabilidad",(G41-(+G41*X42)),IF(U42="Impacto",AD41,""))),"")</f>
        <v>0.14399999999999999</v>
      </c>
      <c r="AC42" s="116" t="str">
        <f t="shared" si="22"/>
        <v>Muy Baja</v>
      </c>
      <c r="AD42" s="107">
        <v>0.14399999999999999</v>
      </c>
      <c r="AE42" s="116" t="str">
        <f t="shared" si="23"/>
        <v>Leve</v>
      </c>
      <c r="AF42" s="107">
        <f>IFERROR(IF(AND(U41="Impacto",U42="Impacto"),(AF41-(+AF41*X42)),IF(U42="Impacto",($J$8-(+$J$8*X42)),IF(U42="Probabilidad",AF41,""))),"")</f>
        <v>0.2</v>
      </c>
      <c r="AG42" s="117" t="str">
        <f t="shared" si="24"/>
        <v>Bajo</v>
      </c>
      <c r="AH42" s="558"/>
      <c r="AI42" s="555"/>
      <c r="AJ42" s="556"/>
      <c r="AK42" s="556"/>
      <c r="AL42" s="555"/>
      <c r="AM42" s="554"/>
      <c r="AN42" s="554"/>
      <c r="AO42" s="554"/>
      <c r="AP42" s="554"/>
      <c r="AQ42" s="515"/>
    </row>
    <row r="43" spans="1:43" ht="114" customHeight="1" x14ac:dyDescent="0.25">
      <c r="A43" s="465"/>
      <c r="B43" s="512"/>
      <c r="C43" s="512"/>
      <c r="D43" s="108" t="s">
        <v>481</v>
      </c>
      <c r="E43" s="511"/>
      <c r="F43" s="559"/>
      <c r="G43" s="561"/>
      <c r="H43" s="561"/>
      <c r="I43" s="495"/>
      <c r="J43" s="562"/>
      <c r="K43" s="561"/>
      <c r="L43" s="557"/>
      <c r="M43" s="113">
        <v>3</v>
      </c>
      <c r="N43" s="512"/>
      <c r="O43" s="108" t="s">
        <v>477</v>
      </c>
      <c r="P43" s="113" t="s">
        <v>183</v>
      </c>
      <c r="Q43" s="108" t="s">
        <v>956</v>
      </c>
      <c r="R43" s="108" t="s">
        <v>957</v>
      </c>
      <c r="S43" s="108" t="s">
        <v>482</v>
      </c>
      <c r="T43" s="108" t="s">
        <v>1237</v>
      </c>
      <c r="U43" s="113" t="str">
        <f t="shared" si="20"/>
        <v>Probabilidad</v>
      </c>
      <c r="V43" s="114" t="s">
        <v>12</v>
      </c>
      <c r="W43" s="114" t="s">
        <v>7</v>
      </c>
      <c r="X43" s="107" t="str">
        <f>IF(AND(V43="Preventivo",W43="Automático"),"50%",IF(AND(V43="Preventivo",W43="Manual"),"40%",IF(AND(V43="Detectivo",W43="Automático"),"40%",IF(AND(V43="Detectivo",W43="Manual"),"30%",IF(AND(V43="Correctivo",W43="Automático"),"35%",IF(AND(V43="Correctivo",W43="Manual"),"25%",""))))))</f>
        <v>40%</v>
      </c>
      <c r="Y43" s="114" t="s">
        <v>18</v>
      </c>
      <c r="Z43" s="114" t="s">
        <v>20</v>
      </c>
      <c r="AA43" s="114" t="s">
        <v>110</v>
      </c>
      <c r="AB43" s="115">
        <f>IFERROR(IF(AND(U42="Probabilidad",U43="Probabilidad"),(AD42-(+AD42*X43)),IF(U43="Probabilidad",(G42-(+G42*X43)),IF(U43="Impacto",AD42,""))),"")</f>
        <v>8.6399999999999991E-2</v>
      </c>
      <c r="AC43" s="116" t="str">
        <f t="shared" si="22"/>
        <v>Muy Baja</v>
      </c>
      <c r="AD43" s="107">
        <v>8.5999999999999993E-2</v>
      </c>
      <c r="AE43" s="116" t="str">
        <f t="shared" si="23"/>
        <v>Leve</v>
      </c>
      <c r="AF43" s="107">
        <f>IFERROR(IF(AND(U42="Impacto",U43="Impacto"),(AF42-(+AF42*X43)),IF(AND(U42="Probabilidad",U43="Impacto"),(AF41-(+AF41*X43)),IF(U43="Probabilidad",AF42,""))),"")</f>
        <v>0.2</v>
      </c>
      <c r="AG43" s="117" t="str">
        <f t="shared" si="24"/>
        <v>Bajo</v>
      </c>
      <c r="AH43" s="558"/>
      <c r="AI43" s="555"/>
      <c r="AJ43" s="556"/>
      <c r="AK43" s="556"/>
      <c r="AL43" s="555"/>
      <c r="AM43" s="554"/>
      <c r="AN43" s="554"/>
      <c r="AO43" s="554"/>
      <c r="AP43" s="554"/>
      <c r="AQ43" s="515"/>
    </row>
    <row r="44" spans="1:43" ht="114" customHeight="1" x14ac:dyDescent="0.25">
      <c r="A44" s="465"/>
      <c r="B44" s="512" t="s">
        <v>816</v>
      </c>
      <c r="C44" s="512" t="s">
        <v>1146</v>
      </c>
      <c r="D44" s="108" t="s">
        <v>1147</v>
      </c>
      <c r="E44" s="511" t="s">
        <v>483</v>
      </c>
      <c r="F44" s="559" t="s">
        <v>251</v>
      </c>
      <c r="G44" s="561">
        <v>0.2</v>
      </c>
      <c r="H44" s="561" t="s">
        <v>882</v>
      </c>
      <c r="I44" s="495" t="str">
        <f>IF(NOT(ISERROR(MATCH(H44,'[10]Tabla Impacto'!$B$221:$B$223,0))),'[10]Tabla Impacto'!$F$223&amp;"Por favor no seleccionar los criterios de impacto(Afectación Económica o presupuestal y Pérdida Reputacional)",H44)</f>
        <v xml:space="preserve">     El riesgo afecta la imagen de la entidad internamente, de conocimiento general, nivel interno, de junta directiva y accionistas y/o de proveedores</v>
      </c>
      <c r="J44" s="562" t="str">
        <f>IF(OR(I44='[10]Tabla Impacto'!$C$11,I44='[10]Tabla Impacto'!$D$11),"Leve",IF(OR(I44='[10]Tabla Impacto'!$C$12,I44='[10]Tabla Impacto'!$D$12),"Menor",IF(OR(I44='[10]Tabla Impacto'!$C$13,I44='[10]Tabla Impacto'!$D$13),"Moderado",IF(OR(I44='[10]Tabla Impacto'!$C$14,I44='[10]Tabla Impacto'!$D$14),"Mayor",IF(OR(I44='[10]Tabla Impacto'!$C$15,I44='[10]Tabla Impacto'!$D$15),"Catastrófico","")))))</f>
        <v/>
      </c>
      <c r="K44" s="561" t="str">
        <f>IF(J44="","",IF(J44="Leve",0.2,IF(J44="Menor",0.4,IF(J44="Moderado",0.6,IF(J44="Mayor",0.8,IF(J44="Catastrófico",1,))))))</f>
        <v/>
      </c>
      <c r="L44" s="557" t="s">
        <v>73</v>
      </c>
      <c r="M44" s="113">
        <v>1</v>
      </c>
      <c r="N44" s="512" t="s">
        <v>476</v>
      </c>
      <c r="O44" s="108" t="s">
        <v>484</v>
      </c>
      <c r="P44" s="108" t="s">
        <v>861</v>
      </c>
      <c r="Q44" s="108" t="s">
        <v>862</v>
      </c>
      <c r="R44" s="108" t="s">
        <v>485</v>
      </c>
      <c r="S44" s="108" t="s">
        <v>1238</v>
      </c>
      <c r="T44" s="108" t="s">
        <v>863</v>
      </c>
      <c r="U44" s="113" t="str">
        <f t="shared" si="20"/>
        <v>Probabilidad</v>
      </c>
      <c r="V44" s="114" t="s">
        <v>12</v>
      </c>
      <c r="W44" s="114" t="s">
        <v>7</v>
      </c>
      <c r="X44" s="107" t="str">
        <f>IF(AND(V44="Preventivo",W44="Automático"),"50%",IF(AND(V44="Preventivo",W44="Manual"),"40%",IF(AND(V44="Detectivo",W44="Automático"),"40%",IF(AND(V44="Detectivo",W44="Manual"),"30%",IF(AND(V44="Correctivo",W44="Automático"),"35%",IF(AND(V44="Correctivo",W44="Manual"),"25%",""))))))</f>
        <v>40%</v>
      </c>
      <c r="Y44" s="114" t="s">
        <v>17</v>
      </c>
      <c r="Z44" s="114" t="s">
        <v>20</v>
      </c>
      <c r="AA44" s="114" t="s">
        <v>110</v>
      </c>
      <c r="AB44" s="115">
        <f>IFERROR(IF(U44="Probabilidad",(G44-(+G44*X44)),IF(U44="Impacto",G44,"")),"")</f>
        <v>0.12</v>
      </c>
      <c r="AC44" s="116" t="str">
        <f>IFERROR(IF(AB44="","",IF(AB44&lt;=0.2,"Muy Baja",IF(AB44&lt;=0.4,"Baja",IF(AB44&lt;=0.6,"Media",IF(AB44&lt;=0.8,"Alta","Muy Alta"))))),"")</f>
        <v>Muy Baja</v>
      </c>
      <c r="AD44" s="507">
        <f t="shared" ref="AD44:AD46" si="25">+AB44</f>
        <v>0.12</v>
      </c>
      <c r="AE44" s="510" t="str">
        <f t="shared" si="23"/>
        <v/>
      </c>
      <c r="AF44" s="507" t="str">
        <f>IFERROR(IF(U44="Impacto",(K44-(+K44*X44)),IF(U44="Probabilidad",K44,"")),"")</f>
        <v/>
      </c>
      <c r="AG44" s="519" t="str">
        <f t="shared" si="24"/>
        <v/>
      </c>
      <c r="AH44" s="558" t="s">
        <v>29</v>
      </c>
      <c r="AI44" s="512" t="s">
        <v>950</v>
      </c>
      <c r="AJ44" s="564" t="s">
        <v>279</v>
      </c>
      <c r="AK44" s="208" t="s">
        <v>279</v>
      </c>
      <c r="AL44" s="512" t="s">
        <v>958</v>
      </c>
      <c r="AM44" s="554" t="s">
        <v>1239</v>
      </c>
      <c r="AN44" s="554" t="s">
        <v>950</v>
      </c>
      <c r="AO44" s="554" t="s">
        <v>1111</v>
      </c>
      <c r="AP44" s="554" t="s">
        <v>1102</v>
      </c>
      <c r="AQ44" s="515" t="s">
        <v>1322</v>
      </c>
    </row>
    <row r="45" spans="1:43" ht="114" customHeight="1" x14ac:dyDescent="0.25">
      <c r="A45" s="465"/>
      <c r="B45" s="490"/>
      <c r="C45" s="490"/>
      <c r="D45" s="108" t="s">
        <v>486</v>
      </c>
      <c r="E45" s="488"/>
      <c r="F45" s="560"/>
      <c r="G45" s="488"/>
      <c r="H45" s="488"/>
      <c r="I45" s="488"/>
      <c r="J45" s="488"/>
      <c r="K45" s="488"/>
      <c r="L45" s="488"/>
      <c r="M45" s="113">
        <v>2</v>
      </c>
      <c r="N45" s="488"/>
      <c r="O45" s="108" t="s">
        <v>487</v>
      </c>
      <c r="P45" s="108" t="s">
        <v>183</v>
      </c>
      <c r="Q45" s="108" t="s">
        <v>864</v>
      </c>
      <c r="R45" s="108" t="s">
        <v>865</v>
      </c>
      <c r="S45" s="108" t="s">
        <v>866</v>
      </c>
      <c r="T45" s="108" t="s">
        <v>867</v>
      </c>
      <c r="U45" s="113" t="str">
        <f t="shared" si="20"/>
        <v>Impacto</v>
      </c>
      <c r="V45" s="114" t="s">
        <v>14</v>
      </c>
      <c r="W45" s="114" t="s">
        <v>7</v>
      </c>
      <c r="X45" s="107" t="str">
        <f t="shared" ref="X45:X47" si="26">IF(AND(V45="Preventivo",W45="Automático"),"50%",IF(AND(V45="Preventivo",W45="Manual"),"40%",IF(AND(V45="Detectivo",W45="Automático"),"40%",IF(AND(V45="Detectivo",W45="Manual"),"30%",IF(AND(V45="Correctivo",W45="Automático"),"35%",IF(AND(V45="Correctivo",W45="Manual"),"25%",""))))))</f>
        <v>25%</v>
      </c>
      <c r="Y45" s="114" t="s">
        <v>17</v>
      </c>
      <c r="Z45" s="114" t="s">
        <v>20</v>
      </c>
      <c r="AA45" s="114" t="s">
        <v>110</v>
      </c>
      <c r="AB45" s="115">
        <f>IFERROR(IF(AND(U44="Probabilidad",U45="Probabilidad"),(AD44-(+AD44*X45)),IF(U45="Probabilidad",(G44-(+G44*X45)),IF(U45="Impacto",AD44,""))),"")</f>
        <v>0.12</v>
      </c>
      <c r="AC45" s="116" t="str">
        <f t="shared" si="22"/>
        <v>Muy Baja</v>
      </c>
      <c r="AD45" s="507"/>
      <c r="AE45" s="510"/>
      <c r="AF45" s="507"/>
      <c r="AG45" s="519"/>
      <c r="AH45" s="558"/>
      <c r="AI45" s="512"/>
      <c r="AJ45" s="564"/>
      <c r="AK45" s="208"/>
      <c r="AL45" s="512"/>
      <c r="AM45" s="469"/>
      <c r="AN45" s="554"/>
      <c r="AO45" s="469"/>
      <c r="AP45" s="469"/>
      <c r="AQ45" s="471"/>
    </row>
    <row r="46" spans="1:43" ht="114" customHeight="1" x14ac:dyDescent="0.25">
      <c r="A46" s="465"/>
      <c r="B46" s="512" t="s">
        <v>817</v>
      </c>
      <c r="C46" s="512" t="s">
        <v>488</v>
      </c>
      <c r="D46" s="512" t="s">
        <v>489</v>
      </c>
      <c r="E46" s="511" t="s">
        <v>483</v>
      </c>
      <c r="F46" s="559" t="s">
        <v>251</v>
      </c>
      <c r="G46" s="561">
        <v>0.2</v>
      </c>
      <c r="H46" s="561" t="s">
        <v>882</v>
      </c>
      <c r="I46" s="495" t="str">
        <f>IF(NOT(ISERROR(MATCH(H46,'[10]Tabla Impacto'!$B$221:$B$223,0))),'[10]Tabla Impacto'!$F$223&amp;"Por favor no seleccionar los criterios de impacto(Afectación Económica o presupuestal y Pérdida Reputacional)",H46)</f>
        <v xml:space="preserve">     El riesgo afecta la imagen de la entidad internamente, de conocimiento general, nivel interno, de junta directiva y accionistas y/o de proveedores</v>
      </c>
      <c r="J46" s="562" t="str">
        <f>IF(OR(I46='[10]Tabla Impacto'!$C$11,I46='[10]Tabla Impacto'!$D$11),"Leve",IF(OR(I46='[10]Tabla Impacto'!$C$12,I46='[10]Tabla Impacto'!$D$12),"Menor",IF(OR(I46='[10]Tabla Impacto'!$C$13,I46='[10]Tabla Impacto'!$D$13),"Moderado",IF(OR(I46='[10]Tabla Impacto'!$C$14,I46='[10]Tabla Impacto'!$D$14),"Mayor",IF(OR(I46='[10]Tabla Impacto'!$C$15,I46='[10]Tabla Impacto'!$D$15),"Catastrófico","")))))</f>
        <v/>
      </c>
      <c r="K46" s="561" t="str">
        <f>IF(J46="","",IF(J46="Leve",0.2,IF(J46="Menor",0.4,IF(J46="Moderado",0.6,IF(J46="Mayor",0.8,IF(J46="Catastrófico",1,))))))</f>
        <v/>
      </c>
      <c r="L46" s="557" t="s">
        <v>73</v>
      </c>
      <c r="M46" s="113">
        <v>1</v>
      </c>
      <c r="N46" s="108" t="s">
        <v>476</v>
      </c>
      <c r="O46" s="108" t="s">
        <v>1240</v>
      </c>
      <c r="P46" s="108" t="s">
        <v>490</v>
      </c>
      <c r="Q46" s="108" t="s">
        <v>868</v>
      </c>
      <c r="R46" s="108" t="s">
        <v>869</v>
      </c>
      <c r="S46" s="108" t="s">
        <v>870</v>
      </c>
      <c r="T46" s="108" t="s">
        <v>871</v>
      </c>
      <c r="U46" s="113" t="str">
        <f t="shared" si="20"/>
        <v>Probabilidad</v>
      </c>
      <c r="V46" s="114" t="s">
        <v>13</v>
      </c>
      <c r="W46" s="114" t="s">
        <v>7</v>
      </c>
      <c r="X46" s="107" t="str">
        <f t="shared" si="26"/>
        <v>30%</v>
      </c>
      <c r="Y46" s="114" t="s">
        <v>17</v>
      </c>
      <c r="Z46" s="114" t="s">
        <v>20</v>
      </c>
      <c r="AA46" s="114" t="s">
        <v>110</v>
      </c>
      <c r="AB46" s="115">
        <f>IFERROR(IF(U46="Probabilidad",(G46-(+G46*X46)),IF(U46="Impacto",G46,"")),"")</f>
        <v>0.14000000000000001</v>
      </c>
      <c r="AC46" s="116" t="str">
        <f t="shared" si="22"/>
        <v>Muy Baja</v>
      </c>
      <c r="AD46" s="107">
        <f t="shared" si="25"/>
        <v>0.14000000000000001</v>
      </c>
      <c r="AE46" s="116" t="str">
        <f t="shared" si="23"/>
        <v/>
      </c>
      <c r="AF46" s="107" t="str">
        <f>IFERROR(IF(U46="Impacto",(K46-(+K46*X46)),IF(U46="Probabilidad",K46,"")),"")</f>
        <v/>
      </c>
      <c r="AG46" s="117" t="str">
        <f t="shared" si="24"/>
        <v/>
      </c>
      <c r="AH46" s="558" t="s">
        <v>29</v>
      </c>
      <c r="AI46" s="512" t="s">
        <v>950</v>
      </c>
      <c r="AJ46" s="563" t="s">
        <v>279</v>
      </c>
      <c r="AK46" s="563" t="s">
        <v>279</v>
      </c>
      <c r="AL46" s="512" t="s">
        <v>959</v>
      </c>
      <c r="AM46" s="554" t="s">
        <v>1112</v>
      </c>
      <c r="AN46" s="554" t="s">
        <v>950</v>
      </c>
      <c r="AO46" s="554" t="s">
        <v>1241</v>
      </c>
      <c r="AP46" s="554" t="s">
        <v>1102</v>
      </c>
      <c r="AQ46" s="515" t="s">
        <v>1323</v>
      </c>
    </row>
    <row r="47" spans="1:43" ht="114" customHeight="1" x14ac:dyDescent="0.25">
      <c r="A47" s="465"/>
      <c r="B47" s="490"/>
      <c r="C47" s="490"/>
      <c r="D47" s="490"/>
      <c r="E47" s="488"/>
      <c r="F47" s="560"/>
      <c r="G47" s="488"/>
      <c r="H47" s="488"/>
      <c r="I47" s="488"/>
      <c r="J47" s="488"/>
      <c r="K47" s="488"/>
      <c r="L47" s="488"/>
      <c r="M47" s="113">
        <v>2</v>
      </c>
      <c r="N47" s="108" t="s">
        <v>476</v>
      </c>
      <c r="O47" s="108" t="s">
        <v>1240</v>
      </c>
      <c r="P47" s="108" t="s">
        <v>490</v>
      </c>
      <c r="Q47" s="108" t="s">
        <v>872</v>
      </c>
      <c r="R47" s="108" t="s">
        <v>873</v>
      </c>
      <c r="S47" s="108" t="s">
        <v>874</v>
      </c>
      <c r="T47" s="108" t="s">
        <v>875</v>
      </c>
      <c r="U47" s="113" t="str">
        <f t="shared" si="20"/>
        <v>Probabilidad</v>
      </c>
      <c r="V47" s="114" t="s">
        <v>12</v>
      </c>
      <c r="W47" s="114" t="s">
        <v>7</v>
      </c>
      <c r="X47" s="107" t="str">
        <f t="shared" si="26"/>
        <v>40%</v>
      </c>
      <c r="Y47" s="114" t="s">
        <v>17</v>
      </c>
      <c r="Z47" s="114" t="s">
        <v>20</v>
      </c>
      <c r="AA47" s="114" t="s">
        <v>110</v>
      </c>
      <c r="AB47" s="115">
        <f>IFERROR(IF(AND(U46="Probabilidad",U47="Probabilidad"),(AD46-(+AD46*X47)),IF(U47="Probabilidad",(G46-(+G46*X47)),IF(U47="Impacto",AD46,""))),"")</f>
        <v>8.4000000000000005E-2</v>
      </c>
      <c r="AC47" s="116" t="str">
        <f t="shared" si="22"/>
        <v>Muy Baja</v>
      </c>
      <c r="AD47" s="107">
        <v>8.4000000000000005E-2</v>
      </c>
      <c r="AE47" s="116" t="str">
        <f t="shared" si="23"/>
        <v/>
      </c>
      <c r="AF47" s="107" t="str">
        <f>IFERROR(IF(AND(U46="Impacto",U47="Impacto"),(AF44-(+AF44*X47)),IF(U47="Impacto",($J$13-(+$J$13*X47)),IF(U47="Probabilidad",AF44,""))),"")</f>
        <v/>
      </c>
      <c r="AG47" s="117" t="s">
        <v>73</v>
      </c>
      <c r="AH47" s="558"/>
      <c r="AI47" s="512"/>
      <c r="AJ47" s="563"/>
      <c r="AK47" s="563"/>
      <c r="AL47" s="512"/>
      <c r="AM47" s="469"/>
      <c r="AN47" s="554"/>
      <c r="AO47" s="469"/>
      <c r="AP47" s="469"/>
      <c r="AQ47" s="471"/>
    </row>
    <row r="48" spans="1:43" ht="114" customHeight="1" x14ac:dyDescent="0.25">
      <c r="A48" s="464" t="s">
        <v>1057</v>
      </c>
      <c r="B48" s="481" t="s">
        <v>1148</v>
      </c>
      <c r="C48" s="481" t="s">
        <v>197</v>
      </c>
      <c r="D48" s="88" t="s">
        <v>198</v>
      </c>
      <c r="E48" s="551">
        <v>4500</v>
      </c>
      <c r="F48" s="552" t="str">
        <f>IF(E48&lt;=0,"",IF(E48&lt;=2,"Muy Baja",IF(E48&lt;=24,"Baja",IF(E48&lt;=500,"Media",IF(E48&lt;=5000,"Alta","Muy Alta")))))</f>
        <v>Alta</v>
      </c>
      <c r="G48" s="475">
        <v>0.8</v>
      </c>
      <c r="H48" s="476" t="s">
        <v>1163</v>
      </c>
      <c r="I48" s="475" t="str">
        <f>IF(NOT(ISERROR(MATCH(H48,'[11]Tabla Impacto'!$B$221:$B$223,0))),'[11]Tabla Impacto'!$F$223&amp;"Por favor no seleccionar los criterios de impacto(Afectación Económica o presupuestal y Pérdida Reputacional)",H48)</f>
        <v xml:space="preserve">     El riesgo afecta la imagen de  la entidad con efecto publicitario sostenido a nivel de sector administrativo, nivel departamental o municipal</v>
      </c>
      <c r="J48" s="553" t="s">
        <v>199</v>
      </c>
      <c r="K48" s="475">
        <v>0.8</v>
      </c>
      <c r="L48" s="593" t="s">
        <v>200</v>
      </c>
      <c r="M48" s="94">
        <v>1</v>
      </c>
      <c r="N48" s="102" t="s">
        <v>201</v>
      </c>
      <c r="O48" s="120" t="s">
        <v>202</v>
      </c>
      <c r="P48" s="120" t="s">
        <v>203</v>
      </c>
      <c r="Q48" s="120" t="s">
        <v>204</v>
      </c>
      <c r="R48" s="120" t="s">
        <v>205</v>
      </c>
      <c r="S48" s="120" t="s">
        <v>206</v>
      </c>
      <c r="T48" s="120" t="s">
        <v>207</v>
      </c>
      <c r="U48" s="96" t="str">
        <f t="shared" ref="U48:U54" si="27">IF(OR(V48="Preventivo",V48="Detectivo"),"Probabilidad",IF(V48="Correctivo","Impacto",""))</f>
        <v>Probabilidad</v>
      </c>
      <c r="V48" s="97" t="s">
        <v>13</v>
      </c>
      <c r="W48" s="97" t="s">
        <v>7</v>
      </c>
      <c r="X48" s="98" t="str">
        <f>IF(AND(V48="Preventivo",W48="Automático"),"50%",IF(AND(V48="Preventivo",W48="Manual"),"40%",IF(AND(V48="Detectivo",W48="Automático"),"40%",IF(AND(V48="Detectivo",W48="Manual"),"30%",IF(AND(V48="Correctivo",W48="Automático"),"35%",IF(AND(V48="Correctivo",W48="Manual"),"25%",""))))))</f>
        <v>30%</v>
      </c>
      <c r="Y48" s="97" t="s">
        <v>17</v>
      </c>
      <c r="Z48" s="97" t="s">
        <v>20</v>
      </c>
      <c r="AA48" s="97" t="s">
        <v>110</v>
      </c>
      <c r="AB48" s="99">
        <f>IFERROR(IF(U48="Probabilidad",(G48-(+G48*X48)),IF(U48="Impacto",G48,"")),"")</f>
        <v>0.56000000000000005</v>
      </c>
      <c r="AC48" s="100" t="str">
        <f>IFERROR(IF(AB48="","",IF(AB48&lt;=0.2,"Muy Baja",IF(AB48&lt;=0.4,"Baja",IF(AB48&lt;=0.6,"Media",IF(AB48&lt;=0.8,"Alta","Muy Alta"))))),"")</f>
        <v>Media</v>
      </c>
      <c r="AD48" s="98">
        <f>+AB48</f>
        <v>0.56000000000000005</v>
      </c>
      <c r="AE48" s="100" t="str">
        <f>IFERROR(IF(AF48="","",IF(AF48&lt;=0.2,"Leve",IF(AF48&lt;=0.4,"Menor",IF(AF48&lt;=0.6,"Moderado",IF(AF48&lt;=0.8,"Mayor","Catastrófico"))))),"")</f>
        <v>Mayor</v>
      </c>
      <c r="AF48" s="98">
        <f>IFERROR(IF(U48="Impacto",(K48-(+K48*X48)),IF(U48="Probabilidad",K48,"")),"")</f>
        <v>0.8</v>
      </c>
      <c r="AG48" s="101" t="str">
        <f>IFERROR(IF(OR(AND(AC48="Muy Baja",AE48="Leve"),AND(AC48="Muy Baja",AE48="Menor"),AND(AC48="Baja",AE48="Leve")),"Bajo",IF(OR(AND(AC48="Muy baja",AE48="Moderado"),AND(AC48="Baja",AE48="Menor"),AND(AC48="Baja",AE48="Moderado"),AND(AC48="Media",AE48="Leve"),AND(AC48="Media",AE48="Menor"),AND(AC48="Media",AE48="Moderado"),AND(AC48="Alta",AE48="Leve"),AND(AC48="Alta",AE48="Menor")),"Moderado",IF(OR(AND(AC48="Muy Baja",AE48="Mayor"),AND(AC48="Baja",AE48="Mayor"),AND(AC48="Media",AE48="Mayor"),AND(AC48="Alta",AE48="Moderado"),AND(AC48="Alta",AE48="Mayor"),AND(AC48="Muy Alta",AE48="Leve"),AND(AC48="Muy Alta",AE48="Menor"),AND(AC48="Muy Alta",AE48="Moderado"),AND(AC48="Muy Alta",AE48="Mayor")),"Alto",IF(OR(AND(AC48="Muy Baja",AE48="Catastrófico"),AND(AC48="Baja",AE48="Catastrófico"),AND(AC48="Media",AE48="Catastrófico"),AND(AC48="Alta",AE48="Catastrófico"),AND(AC48="Muy Alta",AE48="Catastrófico")),"Extremo","")))),"")</f>
        <v>Alto</v>
      </c>
      <c r="AH48" s="480" t="s">
        <v>124</v>
      </c>
      <c r="AI48" s="472" t="s">
        <v>208</v>
      </c>
      <c r="AJ48" s="542" t="s">
        <v>201</v>
      </c>
      <c r="AK48" s="483" t="s">
        <v>977</v>
      </c>
      <c r="AL48" s="484" t="s">
        <v>1242</v>
      </c>
      <c r="AM48" s="86" t="s">
        <v>1243</v>
      </c>
      <c r="AN48" s="513" t="s">
        <v>1244</v>
      </c>
      <c r="AO48" s="513" t="s">
        <v>1325</v>
      </c>
      <c r="AP48" s="513" t="s">
        <v>1113</v>
      </c>
      <c r="AQ48" s="514" t="s">
        <v>1324</v>
      </c>
    </row>
    <row r="49" spans="1:43" ht="114" customHeight="1" x14ac:dyDescent="0.25">
      <c r="A49" s="465"/>
      <c r="B49" s="481"/>
      <c r="C49" s="481"/>
      <c r="D49" s="88" t="s">
        <v>209</v>
      </c>
      <c r="E49" s="551"/>
      <c r="F49" s="552"/>
      <c r="G49" s="475"/>
      <c r="H49" s="476"/>
      <c r="I49" s="475"/>
      <c r="J49" s="552"/>
      <c r="K49" s="475"/>
      <c r="L49" s="593"/>
      <c r="M49" s="94">
        <v>2</v>
      </c>
      <c r="N49" s="102" t="s">
        <v>201</v>
      </c>
      <c r="O49" s="120" t="s">
        <v>202</v>
      </c>
      <c r="P49" s="120" t="s">
        <v>210</v>
      </c>
      <c r="Q49" s="120" t="s">
        <v>978</v>
      </c>
      <c r="R49" s="120" t="s">
        <v>211</v>
      </c>
      <c r="S49" s="120" t="s">
        <v>212</v>
      </c>
      <c r="T49" s="120" t="s">
        <v>213</v>
      </c>
      <c r="U49" s="96" t="str">
        <f t="shared" si="27"/>
        <v>Probabilidad</v>
      </c>
      <c r="V49" s="97" t="s">
        <v>13</v>
      </c>
      <c r="W49" s="97" t="s">
        <v>7</v>
      </c>
      <c r="X49" s="98" t="str">
        <f>IF(AND(V49="Preventivo",W49="Automático"),"50%",IF(AND(V49="Preventivo",W49="Manual"),"40%",IF(AND(V49="Detectivo",W49="Automático"),"40%",IF(AND(V49="Detectivo",W49="Manual"),"30%",IF(AND(V49="Correctivo",W49="Automático"),"35%",IF(AND(V49="Correctivo",W49="Manual"),"25%",""))))))</f>
        <v>30%</v>
      </c>
      <c r="Y49" s="97" t="s">
        <v>17</v>
      </c>
      <c r="Z49" s="97" t="s">
        <v>20</v>
      </c>
      <c r="AA49" s="97" t="s">
        <v>110</v>
      </c>
      <c r="AB49" s="99">
        <v>0.39200000000000002</v>
      </c>
      <c r="AC49" s="100" t="s">
        <v>44</v>
      </c>
      <c r="AD49" s="98">
        <v>0.39200000000000002</v>
      </c>
      <c r="AE49" s="100" t="str">
        <f>IFERROR(IF(AF49="","",IF(AF49&lt;=0.2,"Leve",IF(AF49&lt;=0.4,"Menor",IF(AF49&lt;=0.6,"Moderado",IF(AF49&lt;=0.8,"Mayor","Catastrófico"))))),"")</f>
        <v>Mayor</v>
      </c>
      <c r="AF49" s="98">
        <v>0.8</v>
      </c>
      <c r="AG49" s="101" t="s">
        <v>71</v>
      </c>
      <c r="AH49" s="480"/>
      <c r="AI49" s="472"/>
      <c r="AJ49" s="542"/>
      <c r="AK49" s="483"/>
      <c r="AL49" s="484"/>
      <c r="AM49" s="86" t="s">
        <v>1114</v>
      </c>
      <c r="AN49" s="513"/>
      <c r="AO49" s="513"/>
      <c r="AP49" s="513"/>
      <c r="AQ49" s="514"/>
    </row>
    <row r="50" spans="1:43" ht="114" customHeight="1" x14ac:dyDescent="0.25">
      <c r="A50" s="465"/>
      <c r="B50" s="102" t="s">
        <v>214</v>
      </c>
      <c r="C50" s="88" t="s">
        <v>215</v>
      </c>
      <c r="D50" s="88" t="s">
        <v>1149</v>
      </c>
      <c r="E50" s="89" t="s">
        <v>216</v>
      </c>
      <c r="F50" s="140" t="s">
        <v>217</v>
      </c>
      <c r="G50" s="91">
        <v>0.4</v>
      </c>
      <c r="H50" s="92" t="s">
        <v>1163</v>
      </c>
      <c r="I50" s="91"/>
      <c r="J50" s="153" t="s">
        <v>199</v>
      </c>
      <c r="K50" s="91">
        <v>0.8</v>
      </c>
      <c r="L50" s="154" t="s">
        <v>200</v>
      </c>
      <c r="M50" s="94">
        <v>1</v>
      </c>
      <c r="N50" s="102" t="s">
        <v>201</v>
      </c>
      <c r="O50" s="120" t="s">
        <v>218</v>
      </c>
      <c r="P50" s="120" t="s">
        <v>219</v>
      </c>
      <c r="Q50" s="120" t="s">
        <v>979</v>
      </c>
      <c r="R50" s="120" t="s">
        <v>220</v>
      </c>
      <c r="S50" s="120" t="s">
        <v>221</v>
      </c>
      <c r="T50" s="120" t="s">
        <v>222</v>
      </c>
      <c r="U50" s="96" t="s">
        <v>2</v>
      </c>
      <c r="V50" s="97" t="s">
        <v>13</v>
      </c>
      <c r="W50" s="97" t="s">
        <v>7</v>
      </c>
      <c r="X50" s="98">
        <v>0.3</v>
      </c>
      <c r="Y50" s="97" t="s">
        <v>17</v>
      </c>
      <c r="Z50" s="97" t="s">
        <v>20</v>
      </c>
      <c r="AA50" s="97" t="s">
        <v>110</v>
      </c>
      <c r="AB50" s="99">
        <v>0.56000000000000005</v>
      </c>
      <c r="AC50" s="155" t="s">
        <v>223</v>
      </c>
      <c r="AD50" s="98">
        <v>0.56000000000000005</v>
      </c>
      <c r="AE50" s="100" t="s">
        <v>224</v>
      </c>
      <c r="AF50" s="98">
        <v>0.8</v>
      </c>
      <c r="AG50" s="101" t="s">
        <v>71</v>
      </c>
      <c r="AH50" s="192" t="s">
        <v>124</v>
      </c>
      <c r="AI50" s="102" t="s">
        <v>1141</v>
      </c>
      <c r="AJ50" s="200" t="s">
        <v>201</v>
      </c>
      <c r="AK50" s="199" t="s">
        <v>977</v>
      </c>
      <c r="AL50" s="103" t="s">
        <v>225</v>
      </c>
      <c r="AM50" s="86" t="s">
        <v>1115</v>
      </c>
      <c r="AN50" s="86" t="s">
        <v>1246</v>
      </c>
      <c r="AO50" s="86" t="s">
        <v>1352</v>
      </c>
      <c r="AP50" s="86" t="s">
        <v>1113</v>
      </c>
      <c r="AQ50" s="181" t="s">
        <v>1326</v>
      </c>
    </row>
    <row r="51" spans="1:43" ht="114" customHeight="1" x14ac:dyDescent="0.25">
      <c r="A51" s="465"/>
      <c r="B51" s="472" t="s">
        <v>226</v>
      </c>
      <c r="C51" s="472" t="s">
        <v>227</v>
      </c>
      <c r="D51" s="472" t="s">
        <v>228</v>
      </c>
      <c r="E51" s="473" t="s">
        <v>980</v>
      </c>
      <c r="F51" s="550" t="s">
        <v>4</v>
      </c>
      <c r="G51" s="475">
        <v>0.6</v>
      </c>
      <c r="H51" s="476" t="s">
        <v>140</v>
      </c>
      <c r="I51" s="475" t="str">
        <f>IF(NOT(ISERROR(MATCH(H51,'[11]Tabla Impacto'!$B$221:$B$223,0))),'[11]Tabla Impacto'!$F$223&amp;"Por favor no seleccionar los criterios de impacto(Afectación Económica o presupuestal y Pérdida Reputacional)",H51)</f>
        <v xml:space="preserve">     El riesgo afecta la imagen de la entidad con algunos usuarios de relevancia frente al logro de los objetivos</v>
      </c>
      <c r="J51" s="550" t="s">
        <v>157</v>
      </c>
      <c r="K51" s="475">
        <v>0.6</v>
      </c>
      <c r="L51" s="477" t="s">
        <v>72</v>
      </c>
      <c r="M51" s="94">
        <v>1</v>
      </c>
      <c r="N51" s="472" t="s">
        <v>230</v>
      </c>
      <c r="O51" s="120" t="s">
        <v>231</v>
      </c>
      <c r="P51" s="120" t="s">
        <v>232</v>
      </c>
      <c r="Q51" s="95" t="s">
        <v>981</v>
      </c>
      <c r="R51" s="95" t="s">
        <v>982</v>
      </c>
      <c r="S51" s="120" t="s">
        <v>983</v>
      </c>
      <c r="T51" s="120" t="s">
        <v>233</v>
      </c>
      <c r="U51" s="96" t="str">
        <f t="shared" si="27"/>
        <v>Probabilidad</v>
      </c>
      <c r="V51" s="97" t="s">
        <v>13</v>
      </c>
      <c r="W51" s="97" t="s">
        <v>7</v>
      </c>
      <c r="X51" s="98" t="str">
        <f>IF(AND(V51="Preventivo",W51="Automático"),"50%",IF(AND(V51="Preventivo",W51="Manual"),"40%",IF(AND(V51="Detectivo",W51="Automático"),"40%",IF(AND(V51="Detectivo",W51="Manual"),"30%",IF(AND(V51="Correctivo",W51="Automático"),"35%",IF(AND(V51="Correctivo",W51="Manual"),"25%",""))))))</f>
        <v>30%</v>
      </c>
      <c r="Y51" s="97" t="s">
        <v>17</v>
      </c>
      <c r="Z51" s="97" t="s">
        <v>20</v>
      </c>
      <c r="AA51" s="97" t="s">
        <v>110</v>
      </c>
      <c r="AB51" s="99">
        <f>IFERROR(IF(U51="Probabilidad",(G51-(+G51*X51)),IF(U51="Impacto",G51,"")),"")</f>
        <v>0.42</v>
      </c>
      <c r="AC51" s="100" t="str">
        <f>IFERROR(IF(AB51="","",IF(AB51&lt;=0.2,"Muy Baja",IF(AB51&lt;=0.4,"Baja",IF(AB51&lt;=0.6,"Media",IF(AB51&lt;=0.8,"Alta","Muy Alta"))))),"")</f>
        <v>Media</v>
      </c>
      <c r="AD51" s="98">
        <f>+AB51</f>
        <v>0.42</v>
      </c>
      <c r="AE51" s="100" t="str">
        <f>IFERROR(IF(AF51="","",IF(AF51&lt;=0.2,"Leve",IF(AF51&lt;=0.4,"Menor",IF(AF51&lt;=0.6,"Moderado",IF(AF51&lt;=0.8,"Mayor","Catastrófico"))))),"")</f>
        <v>Moderado</v>
      </c>
      <c r="AF51" s="98">
        <f>IFERROR(IF(U51="Impacto",(K51-(+K51*X51)),IF(U51="Probabilidad",K51,"")),"")</f>
        <v>0.6</v>
      </c>
      <c r="AG51" s="101" t="str">
        <f>IFERROR(IF(OR(AND(AC51="Muy Baja",AE51="Leve"),AND(AC51="Muy Baja",AE51="Menor"),AND(AC51="Baja",AE51="Leve")),"Bajo",IF(OR(AND(AC51="Muy baja",AE51="Moderado"),AND(AC51="Baja",AE51="Menor"),AND(AC51="Baja",AE51="Moderado"),AND(AC51="Media",AE51="Leve"),AND(AC51="Media",AE51="Menor"),AND(AC51="Media",AE51="Moderado"),AND(AC51="Alta",AE51="Leve"),AND(AC51="Alta",AE51="Menor")),"Moderado",IF(OR(AND(AC51="Muy Baja",AE51="Mayor"),AND(AC51="Baja",AE51="Mayor"),AND(AC51="Media",AE51="Mayor"),AND(AC51="Alta",AE51="Moderado"),AND(AC51="Alta",AE51="Mayor"),AND(AC51="Muy Alta",AE51="Leve"),AND(AC51="Muy Alta",AE51="Menor"),AND(AC51="Muy Alta",AE51="Moderado"),AND(AC51="Muy Alta",AE51="Mayor")),"Alto",IF(OR(AND(AC51="Muy Baja",AE51="Catastrófico"),AND(AC51="Baja",AE51="Catastrófico"),AND(AC51="Media",AE51="Catastrófico"),AND(AC51="Alta",AE51="Catastrófico"),AND(AC51="Muy Alta",AE51="Catastrófico")),"Extremo","")))),"")</f>
        <v>Moderado</v>
      </c>
      <c r="AH51" s="480" t="s">
        <v>124</v>
      </c>
      <c r="AI51" s="548" t="s">
        <v>234</v>
      </c>
      <c r="AJ51" s="542" t="s">
        <v>201</v>
      </c>
      <c r="AK51" s="483" t="s">
        <v>977</v>
      </c>
      <c r="AL51" s="498" t="s">
        <v>235</v>
      </c>
      <c r="AM51" s="86" t="s">
        <v>1116</v>
      </c>
      <c r="AN51" s="513" t="s">
        <v>1117</v>
      </c>
      <c r="AO51" s="513" t="s">
        <v>1245</v>
      </c>
      <c r="AP51" s="513" t="s">
        <v>1113</v>
      </c>
      <c r="AQ51" s="514" t="s">
        <v>1368</v>
      </c>
    </row>
    <row r="52" spans="1:43" ht="114" customHeight="1" x14ac:dyDescent="0.25">
      <c r="A52" s="465"/>
      <c r="B52" s="472"/>
      <c r="C52" s="472"/>
      <c r="D52" s="472"/>
      <c r="E52" s="473"/>
      <c r="F52" s="550"/>
      <c r="G52" s="475"/>
      <c r="H52" s="476"/>
      <c r="I52" s="475">
        <f>IF(NOT(ISERROR(MATCH(H52,_xlfn.ANCHORARRAY(#REF!),0))),#REF!&amp;"Por favor no seleccionar los criterios de impacto",H52)</f>
        <v>0</v>
      </c>
      <c r="J52" s="550"/>
      <c r="K52" s="475"/>
      <c r="L52" s="477"/>
      <c r="M52" s="94">
        <v>2</v>
      </c>
      <c r="N52" s="472"/>
      <c r="O52" s="95" t="s">
        <v>231</v>
      </c>
      <c r="P52" s="95" t="s">
        <v>183</v>
      </c>
      <c r="Q52" s="95" t="s">
        <v>236</v>
      </c>
      <c r="R52" s="95" t="s">
        <v>1247</v>
      </c>
      <c r="S52" s="120" t="s">
        <v>237</v>
      </c>
      <c r="T52" s="120" t="s">
        <v>1248</v>
      </c>
      <c r="U52" s="96" t="str">
        <f t="shared" si="27"/>
        <v>Probabilidad</v>
      </c>
      <c r="V52" s="97" t="s">
        <v>13</v>
      </c>
      <c r="W52" s="97" t="s">
        <v>7</v>
      </c>
      <c r="X52" s="98" t="str">
        <f t="shared" ref="X52" si="28">IF(AND(V52="Preventivo",W52="Automático"),"50%",IF(AND(V52="Preventivo",W52="Manual"),"40%",IF(AND(V52="Detectivo",W52="Automático"),"40%",IF(AND(V52="Detectivo",W52="Manual"),"30%",IF(AND(V52="Correctivo",W52="Automático"),"35%",IF(AND(V52="Correctivo",W52="Manual"),"25%",""))))))</f>
        <v>30%</v>
      </c>
      <c r="Y52" s="97" t="s">
        <v>17</v>
      </c>
      <c r="Z52" s="97" t="s">
        <v>20</v>
      </c>
      <c r="AA52" s="97" t="s">
        <v>110</v>
      </c>
      <c r="AB52" s="156">
        <v>0.29399999999999998</v>
      </c>
      <c r="AC52" s="100" t="str">
        <f t="shared" ref="AC52:AC59" si="29">IFERROR(IF(AB52="","",IF(AB52&lt;=0.2,"Muy Baja",IF(AB52&lt;=0.4,"Baja",IF(AB52&lt;=0.6,"Media",IF(AB52&lt;=0.8,"Alta","Muy Alta"))))),"")</f>
        <v>Baja</v>
      </c>
      <c r="AD52" s="98">
        <v>0.24</v>
      </c>
      <c r="AE52" s="100" t="str">
        <f t="shared" ref="AE52:AE56" si="30">IFERROR(IF(AF52="","",IF(AF52&lt;=0.2,"Leve",IF(AF52&lt;=0.4,"Menor",IF(AF52&lt;=0.6,"Moderado",IF(AF52&lt;=0.8,"Mayor","Catastrófico"))))),"")</f>
        <v>Moderado</v>
      </c>
      <c r="AF52" s="98">
        <v>0.6</v>
      </c>
      <c r="AG52" s="101" t="str">
        <f t="shared" ref="AG52" si="31">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Moderado</v>
      </c>
      <c r="AH52" s="480"/>
      <c r="AI52" s="548"/>
      <c r="AJ52" s="542"/>
      <c r="AK52" s="483"/>
      <c r="AL52" s="498"/>
      <c r="AM52" s="86" t="s">
        <v>1118</v>
      </c>
      <c r="AN52" s="513"/>
      <c r="AO52" s="513"/>
      <c r="AP52" s="513"/>
      <c r="AQ52" s="514"/>
    </row>
    <row r="53" spans="1:43" ht="114" customHeight="1" x14ac:dyDescent="0.25">
      <c r="A53" s="465"/>
      <c r="B53" s="472" t="s">
        <v>238</v>
      </c>
      <c r="C53" s="481" t="s">
        <v>239</v>
      </c>
      <c r="D53" s="472" t="s">
        <v>1150</v>
      </c>
      <c r="E53" s="473" t="s">
        <v>240</v>
      </c>
      <c r="F53" s="550" t="s">
        <v>223</v>
      </c>
      <c r="G53" s="475">
        <v>0.6</v>
      </c>
      <c r="H53" s="476" t="s">
        <v>140</v>
      </c>
      <c r="I53" s="475" t="str">
        <f>IF(NOT(ISERROR(MATCH(H53,'[11]Tabla Impacto'!$B$221:$B$223,0))),'[11]Tabla Impacto'!$F$223&amp;"Por favor no seleccionar los criterios de impacto(Afectación Económica o presupuestal y Pérdida Reputacional)",H53)</f>
        <v xml:space="preserve">     El riesgo afecta la imagen de la entidad con algunos usuarios de relevancia frente al logro de los objetivos</v>
      </c>
      <c r="J53" s="550" t="s">
        <v>157</v>
      </c>
      <c r="K53" s="475">
        <v>0.6</v>
      </c>
      <c r="L53" s="530" t="s">
        <v>157</v>
      </c>
      <c r="M53" s="94">
        <v>1</v>
      </c>
      <c r="N53" s="120" t="s">
        <v>201</v>
      </c>
      <c r="O53" s="120" t="s">
        <v>241</v>
      </c>
      <c r="P53" s="120" t="s">
        <v>242</v>
      </c>
      <c r="Q53" s="120" t="s">
        <v>243</v>
      </c>
      <c r="R53" s="120" t="s">
        <v>244</v>
      </c>
      <c r="S53" s="120" t="s">
        <v>245</v>
      </c>
      <c r="T53" s="120" t="s">
        <v>1249</v>
      </c>
      <c r="U53" s="96" t="str">
        <f t="shared" si="27"/>
        <v>Probabilidad</v>
      </c>
      <c r="V53" s="97" t="s">
        <v>12</v>
      </c>
      <c r="W53" s="97" t="s">
        <v>7</v>
      </c>
      <c r="X53" s="98" t="str">
        <f>IF(AND(V53="Preventivo",W53="Automático"),"50%",IF(AND(V53="Preventivo",W53="Manual"),"40%",IF(AND(V53="Detectivo",W53="Automático"),"40%",IF(AND(V53="Detectivo",W53="Manual"),"30%",IF(AND(V53="Correctivo",W53="Automático"),"35%",IF(AND(V53="Correctivo",W53="Manual"),"25%",""))))))</f>
        <v>40%</v>
      </c>
      <c r="Y53" s="97" t="s">
        <v>17</v>
      </c>
      <c r="Z53" s="97" t="s">
        <v>20</v>
      </c>
      <c r="AA53" s="97" t="s">
        <v>110</v>
      </c>
      <c r="AB53" s="99">
        <f>IFERROR(IF(U53="Probabilidad",(G53-(+G53*X53)),IF(U53="Impacto",G53,"")),"")</f>
        <v>0.36</v>
      </c>
      <c r="AC53" s="100" t="str">
        <f>IFERROR(IF(AB53="","",IF(AB53&lt;=0.2,"Muy Baja",IF(AB53&lt;=0.4,"Baja",IF(AB53&lt;=0.6,"Media",IF(AB53&lt;=0.8,"Alta","Muy Alta"))))),"")</f>
        <v>Baja</v>
      </c>
      <c r="AD53" s="98">
        <f>+AB53</f>
        <v>0.36</v>
      </c>
      <c r="AE53" s="100" t="str">
        <f>IFERROR(IF(AF53="","",IF(AF53&lt;=0.2,"Leve",IF(AF53&lt;=0.4,"Menor",IF(AF53&lt;=0.6,"Moderado",IF(AF53&lt;=0.8,"Mayor","Catastrófico"))))),"")</f>
        <v>Moderado</v>
      </c>
      <c r="AF53" s="91">
        <f>IFERROR(IF(U53="Impacto",(K53-(+K53*X53)),IF(U53="Probabilidad",K53,"")),"")</f>
        <v>0.6</v>
      </c>
      <c r="AG53" s="101" t="str">
        <f>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Moderado</v>
      </c>
      <c r="AH53" s="480" t="s">
        <v>124</v>
      </c>
      <c r="AI53" s="548" t="s">
        <v>1250</v>
      </c>
      <c r="AJ53" s="542" t="s">
        <v>201</v>
      </c>
      <c r="AK53" s="483" t="s">
        <v>984</v>
      </c>
      <c r="AL53" s="549" t="s">
        <v>246</v>
      </c>
      <c r="AM53" s="513" t="s">
        <v>1119</v>
      </c>
      <c r="AN53" s="513" t="s">
        <v>1120</v>
      </c>
      <c r="AO53" s="513" t="s">
        <v>1245</v>
      </c>
      <c r="AP53" s="513" t="s">
        <v>1113</v>
      </c>
      <c r="AQ53" s="514" t="s">
        <v>1369</v>
      </c>
    </row>
    <row r="54" spans="1:43" ht="114" customHeight="1" x14ac:dyDescent="0.25">
      <c r="A54" s="465"/>
      <c r="B54" s="472"/>
      <c r="C54" s="481"/>
      <c r="D54" s="472"/>
      <c r="E54" s="473"/>
      <c r="F54" s="550"/>
      <c r="G54" s="475"/>
      <c r="H54" s="476"/>
      <c r="I54" s="475">
        <f>IF(NOT(ISERROR(MATCH(H54,_xlfn.ANCHORARRAY(#REF!),0))),#REF!&amp;"Por favor no seleccionar los criterios de impacto",H54)</f>
        <v>0</v>
      </c>
      <c r="J54" s="550"/>
      <c r="K54" s="475"/>
      <c r="L54" s="530"/>
      <c r="M54" s="94">
        <v>2</v>
      </c>
      <c r="N54" s="120" t="s">
        <v>201</v>
      </c>
      <c r="O54" s="120" t="s">
        <v>241</v>
      </c>
      <c r="P54" s="120" t="s">
        <v>247</v>
      </c>
      <c r="Q54" s="120" t="s">
        <v>248</v>
      </c>
      <c r="R54" s="120" t="s">
        <v>249</v>
      </c>
      <c r="S54" s="120" t="s">
        <v>250</v>
      </c>
      <c r="T54" s="120" t="s">
        <v>1251</v>
      </c>
      <c r="U54" s="96" t="str">
        <f t="shared" si="27"/>
        <v>Probabilidad</v>
      </c>
      <c r="V54" s="97" t="s">
        <v>13</v>
      </c>
      <c r="W54" s="97" t="s">
        <v>7</v>
      </c>
      <c r="X54" s="98">
        <v>0.3</v>
      </c>
      <c r="Y54" s="97" t="s">
        <v>17</v>
      </c>
      <c r="Z54" s="97" t="s">
        <v>20</v>
      </c>
      <c r="AA54" s="97" t="s">
        <v>110</v>
      </c>
      <c r="AB54" s="99">
        <v>0.18</v>
      </c>
      <c r="AC54" s="144" t="s">
        <v>251</v>
      </c>
      <c r="AD54" s="98">
        <v>0.18</v>
      </c>
      <c r="AE54" s="155" t="s">
        <v>252</v>
      </c>
      <c r="AF54" s="91">
        <v>0.6</v>
      </c>
      <c r="AG54" s="138" t="s">
        <v>72</v>
      </c>
      <c r="AH54" s="480"/>
      <c r="AI54" s="548"/>
      <c r="AJ54" s="542"/>
      <c r="AK54" s="483"/>
      <c r="AL54" s="549"/>
      <c r="AM54" s="513"/>
      <c r="AN54" s="513"/>
      <c r="AO54" s="513"/>
      <c r="AP54" s="513"/>
      <c r="AQ54" s="514"/>
    </row>
    <row r="55" spans="1:43" ht="114" customHeight="1" x14ac:dyDescent="0.25">
      <c r="A55" s="465"/>
      <c r="B55" s="472" t="s">
        <v>253</v>
      </c>
      <c r="C55" s="472" t="s">
        <v>254</v>
      </c>
      <c r="D55" s="472" t="s">
        <v>255</v>
      </c>
      <c r="E55" s="473">
        <v>3500</v>
      </c>
      <c r="F55" s="474" t="str">
        <f>IF(E55&lt;=0,"",IF(E55&lt;=2,"Muy Baja",IF(E55&lt;=24,"Baja",IF(E55&lt;=500,"Media",IF(E55&lt;=5000,"Alta","Muy Alta")))))</f>
        <v>Alta</v>
      </c>
      <c r="G55" s="475">
        <f>IF(F55="","",IF(F55="Muy Baja",0.2,IF(F55="Baja",0.4,IF(F55="Media",0.6,IF(F55="Alta",0.8,IF(F55="Muy Alta",1,))))))</f>
        <v>0.8</v>
      </c>
      <c r="H55" s="476" t="s">
        <v>1163</v>
      </c>
      <c r="I55" s="475" t="str">
        <f>IF(NOT(ISERROR(MATCH(H55,'[11]Tabla Impacto'!$B$221:$B$223,0))),'[11]Tabla Impacto'!$F$223&amp;"Por favor no seleccionar los criterios de impacto(Afectación Económica o presupuestal y Pérdida Reputacional)",H55)</f>
        <v xml:space="preserve">     El riesgo afecta la imagen de  la entidad con efecto publicitario sostenido a nivel de sector administrativo, nivel departamental o municipal</v>
      </c>
      <c r="J55" s="552" t="s">
        <v>199</v>
      </c>
      <c r="K55" s="475">
        <v>0.8</v>
      </c>
      <c r="L55" s="593" t="s">
        <v>200</v>
      </c>
      <c r="M55" s="94">
        <v>1</v>
      </c>
      <c r="N55" s="120" t="s">
        <v>230</v>
      </c>
      <c r="O55" s="102" t="s">
        <v>256</v>
      </c>
      <c r="P55" s="102" t="s">
        <v>257</v>
      </c>
      <c r="Q55" s="102" t="s">
        <v>258</v>
      </c>
      <c r="R55" s="102" t="s">
        <v>1252</v>
      </c>
      <c r="S55" s="102" t="s">
        <v>259</v>
      </c>
      <c r="T55" s="102" t="s">
        <v>260</v>
      </c>
      <c r="U55" s="96" t="str">
        <f>IF(OR(V55="Preventivo",V55="Detectivo"),"Probabilidad",IF(V55="Correctivo","Impacto",""))</f>
        <v>Probabilidad</v>
      </c>
      <c r="V55" s="97" t="s">
        <v>12</v>
      </c>
      <c r="W55" s="97" t="s">
        <v>7</v>
      </c>
      <c r="X55" s="98" t="str">
        <f>IF(AND(V55="Preventivo",W55="Automático"),"50%",IF(AND(V55="Preventivo",W55="Manual"),"40%",IF(AND(V55="Detectivo",W55="Automático"),"40%",IF(AND(V55="Detectivo",W55="Manual"),"30%",IF(AND(V55="Correctivo",W55="Automático"),"35%",IF(AND(V55="Correctivo",W55="Manual"),"25%",""))))))</f>
        <v>40%</v>
      </c>
      <c r="Y55" s="97" t="s">
        <v>17</v>
      </c>
      <c r="Z55" s="97" t="s">
        <v>20</v>
      </c>
      <c r="AA55" s="97" t="s">
        <v>110</v>
      </c>
      <c r="AB55" s="99">
        <f>IFERROR(IF(U55="Probabilidad",(G55-(+G55*X55)),IF(U55="Impacto",G55,"")),"")</f>
        <v>0.48</v>
      </c>
      <c r="AC55" s="100" t="str">
        <f>IFERROR(IF(AB55="","",IF(AB55&lt;=0.2,"Muy Baja",IF(AB55&lt;=0.4,"Baja",IF(AB55&lt;=0.6,"Media",IF(AB55&lt;=0.8,"Alta","Muy Alta"))))),"")</f>
        <v>Media</v>
      </c>
      <c r="AD55" s="98">
        <f>+AB55</f>
        <v>0.48</v>
      </c>
      <c r="AE55" s="100" t="str">
        <f>IFERROR(IF(AF55="","",IF(AF55&lt;=0.2,"Leve",IF(AF55&lt;=0.4,"Menor",IF(AF55&lt;=0.6,"Moderado",IF(AF55&lt;=0.8,"Mayor","Catastrófico"))))),"")</f>
        <v>Mayor</v>
      </c>
      <c r="AF55" s="98">
        <f>IFERROR(IF(U55="Impacto",(K55-(+K55*X55)),IF(U55="Probabilidad",K55,"")),"")</f>
        <v>0.8</v>
      </c>
      <c r="AG55" s="10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Alto</v>
      </c>
      <c r="AH55" s="480" t="s">
        <v>124</v>
      </c>
      <c r="AI55" s="472" t="s">
        <v>261</v>
      </c>
      <c r="AJ55" s="542" t="s">
        <v>201</v>
      </c>
      <c r="AK55" s="483" t="s">
        <v>893</v>
      </c>
      <c r="AL55" s="549" t="s">
        <v>985</v>
      </c>
      <c r="AM55" s="86" t="s">
        <v>1116</v>
      </c>
      <c r="AN55" s="513" t="s">
        <v>1121</v>
      </c>
      <c r="AO55" s="513" t="s">
        <v>1245</v>
      </c>
      <c r="AP55" s="513" t="s">
        <v>1113</v>
      </c>
      <c r="AQ55" s="514" t="s">
        <v>1370</v>
      </c>
    </row>
    <row r="56" spans="1:43" ht="114" customHeight="1" x14ac:dyDescent="0.25">
      <c r="A56" s="465"/>
      <c r="B56" s="472"/>
      <c r="C56" s="472"/>
      <c r="D56" s="472"/>
      <c r="E56" s="473"/>
      <c r="F56" s="474"/>
      <c r="G56" s="475"/>
      <c r="H56" s="476"/>
      <c r="I56" s="475">
        <f>IF(NOT(ISERROR(MATCH(H56,_xlfn.ANCHORARRAY(#REF!),0))),#REF!&amp;"Por favor no seleccionar los criterios de impacto",H56)</f>
        <v>0</v>
      </c>
      <c r="J56" s="552"/>
      <c r="K56" s="475"/>
      <c r="L56" s="593"/>
      <c r="M56" s="94">
        <v>2</v>
      </c>
      <c r="N56" s="120" t="s">
        <v>230</v>
      </c>
      <c r="O56" s="88" t="s">
        <v>256</v>
      </c>
      <c r="P56" s="120" t="s">
        <v>262</v>
      </c>
      <c r="Q56" s="88" t="s">
        <v>263</v>
      </c>
      <c r="R56" s="102" t="s">
        <v>264</v>
      </c>
      <c r="S56" s="102" t="s">
        <v>265</v>
      </c>
      <c r="T56" s="102" t="s">
        <v>266</v>
      </c>
      <c r="U56" s="96" t="str">
        <f>IF(OR(V56="Preventivo",V56="Detectivo"),"Probabilidad",IF(V56="Correctivo","Impacto",""))</f>
        <v>Probabilidad</v>
      </c>
      <c r="V56" s="97" t="s">
        <v>13</v>
      </c>
      <c r="W56" s="97" t="s">
        <v>7</v>
      </c>
      <c r="X56" s="98" t="str">
        <f t="shared" ref="X56" si="32">IF(AND(V56="Preventivo",W56="Automático"),"50%",IF(AND(V56="Preventivo",W56="Manual"),"40%",IF(AND(V56="Detectivo",W56="Automático"),"40%",IF(AND(V56="Detectivo",W56="Manual"),"30%",IF(AND(V56="Correctivo",W56="Automático"),"35%",IF(AND(V56="Correctivo",W56="Manual"),"25%",""))))))</f>
        <v>30%</v>
      </c>
      <c r="Y56" s="97" t="s">
        <v>17</v>
      </c>
      <c r="Z56" s="97" t="s">
        <v>20</v>
      </c>
      <c r="AA56" s="97" t="s">
        <v>110</v>
      </c>
      <c r="AB56" s="99">
        <f>IFERROR(IF(AND(U55="Probabilidad",U56="Probabilidad"),(AD55-(+AD55*X56)),IF(U56="Probabilidad",(G55-(+G55*X56)),IF(U56="Impacto",AD55,""))),"")</f>
        <v>0.33599999999999997</v>
      </c>
      <c r="AC56" s="100" t="str">
        <f t="shared" si="29"/>
        <v>Baja</v>
      </c>
      <c r="AD56" s="98">
        <f t="shared" ref="AD56" si="33">+AB56</f>
        <v>0.33599999999999997</v>
      </c>
      <c r="AE56" s="100" t="str">
        <f t="shared" si="30"/>
        <v>Moderado</v>
      </c>
      <c r="AF56" s="98">
        <f>IFERROR(IF(AND(U55="Impacto",U56="Impacto"),(AF53-(+AF53*X56)),IF(U56="Impacto",($J$14-(+$J$14*X56)),IF(U56="Probabilidad",AF53,""))),"")</f>
        <v>0.6</v>
      </c>
      <c r="AG56" s="101" t="str">
        <f t="shared" ref="AG56" si="3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Moderado</v>
      </c>
      <c r="AH56" s="480"/>
      <c r="AI56" s="472"/>
      <c r="AJ56" s="542"/>
      <c r="AK56" s="483"/>
      <c r="AL56" s="549"/>
      <c r="AM56" s="86" t="s">
        <v>1122</v>
      </c>
      <c r="AN56" s="513"/>
      <c r="AO56" s="513"/>
      <c r="AP56" s="513"/>
      <c r="AQ56" s="514"/>
    </row>
    <row r="57" spans="1:43" ht="114" customHeight="1" x14ac:dyDescent="0.25">
      <c r="A57" s="464" t="s">
        <v>1058</v>
      </c>
      <c r="B57" s="178" t="s">
        <v>689</v>
      </c>
      <c r="C57" s="178" t="s">
        <v>690</v>
      </c>
      <c r="D57" s="95" t="s">
        <v>694</v>
      </c>
      <c r="E57" s="120">
        <v>12</v>
      </c>
      <c r="F57" s="145" t="str">
        <f>IF(E57&lt;=0,"",IF(E57&lt;=2,"Muy Baja",IF(E57&lt;=24,"Baja",IF(E57&lt;=500,"Media",IF(E57&lt;=5000,"Alta","Muy Alta")))))</f>
        <v>Baja</v>
      </c>
      <c r="G57" s="110">
        <f>IF(F57="","",IF(F57="Muy Baja",0.2,IF(F57="Baja",0.4,IF(F57="Media",0.6,IF(F57="Alta",0.8,IF(F57="Muy Alta",1,))))))</f>
        <v>0.4</v>
      </c>
      <c r="H57" s="120" t="s">
        <v>140</v>
      </c>
      <c r="I57" s="110" t="str">
        <f>IF(NOT(ISERROR(MATCH(H57,'[12]Tabla Impacto'!$B$221:$B$223,0))),'[12]Tabla Impacto'!$F$223&amp;"Por favor no seleccionar los criterios de impacto(Afectación Económica o presupuestal y Pérdida Reputacional)",H57)</f>
        <v xml:space="preserve">     El riesgo afecta la imagen de la entidad con algunos usuarios de relevancia frente al logro de los objetivos</v>
      </c>
      <c r="J57" s="145" t="str">
        <f>IF(OR(I57='[12]Tabla Impacto'!$C$11,I57='[12]Tabla Impacto'!$D$11),"Leve",IF(OR(I57='[12]Tabla Impacto'!$C$12,I57='[12]Tabla Impacto'!$D$12),"Menor",IF(OR(I57='[12]Tabla Impacto'!$C$13,I57='[12]Tabla Impacto'!$D$13),"Moderado",IF(OR(I57='[12]Tabla Impacto'!$C$14,I57='[12]Tabla Impacto'!$D$14),"Mayor",IF(OR(I57='[12]Tabla Impacto'!$C$15,I57='[12]Tabla Impacto'!$D$15),"Catastrófico","")))))</f>
        <v>Moderado</v>
      </c>
      <c r="K57" s="110">
        <v>0.6</v>
      </c>
      <c r="L57" s="112" t="str">
        <f>IF(OR(AND(F57="Muy Baja",J57="Leve"),AND(F57="Muy Baja",J57="Menor"),AND(F57="Baja",J57="Leve")),"Bajo",IF(OR(AND(F57="Muy baja",J57="Moderado"),AND(F57="Baja",J57="Menor"),AND(F57="Baja",J57="Moderado"),AND(F57="Media",J57="Leve"),AND(F57="Media",J57="Menor"),AND(F57="Media",J57="Moderado"),AND(F57="Alta",J57="Leve"),AND(F57="Alta",J57="Menor")),"Moderado",IF(OR(AND(F57="Muy Baja",J57="Mayor"),AND(F57="Baja",J57="Mayor"),AND(F57="Media",J57="Mayor"),AND(F57="Alta",J57="Moderado"),AND(F57="Alta",J57="Mayor"),AND(F57="Muy Alta",J57="Leve"),AND(F57="Muy Alta",J57="Menor"),AND(F57="Muy Alta",J57="Moderado"),AND(F57="Muy Alta",J57="Mayor")),"Alto",IF(OR(AND(F57="Muy Baja",J57="Catastrófico"),AND(F57="Baja",J57="Catastrófico"),AND(F57="Media",J57="Catastrófico"),AND(F57="Alta",J57="Catastrófico"),AND(F57="Muy Alta",J57="Catastrófico")),"Extremo",""))))</f>
        <v>Moderado</v>
      </c>
      <c r="M57" s="94">
        <v>1</v>
      </c>
      <c r="N57" s="108" t="s">
        <v>691</v>
      </c>
      <c r="O57" s="108" t="s">
        <v>692</v>
      </c>
      <c r="P57" s="120" t="s">
        <v>835</v>
      </c>
      <c r="Q57" s="95" t="s">
        <v>836</v>
      </c>
      <c r="R57" s="120" t="s">
        <v>1253</v>
      </c>
      <c r="S57" s="120" t="s">
        <v>1254</v>
      </c>
      <c r="T57" s="120" t="s">
        <v>695</v>
      </c>
      <c r="U57" s="94" t="s">
        <v>284</v>
      </c>
      <c r="V57" s="125" t="s">
        <v>14</v>
      </c>
      <c r="W57" s="125" t="s">
        <v>7</v>
      </c>
      <c r="X57" s="121">
        <v>0.25</v>
      </c>
      <c r="Y57" s="125" t="s">
        <v>17</v>
      </c>
      <c r="Z57" s="125" t="s">
        <v>20</v>
      </c>
      <c r="AA57" s="125" t="s">
        <v>110</v>
      </c>
      <c r="AB57" s="121">
        <v>0.4</v>
      </c>
      <c r="AC57" s="146" t="str">
        <f t="shared" si="29"/>
        <v>Baja</v>
      </c>
      <c r="AD57" s="121">
        <v>0.4</v>
      </c>
      <c r="AE57" s="157" t="s">
        <v>72</v>
      </c>
      <c r="AF57" s="121">
        <v>0.45</v>
      </c>
      <c r="AG57" s="147" t="s">
        <v>72</v>
      </c>
      <c r="AH57" s="195" t="s">
        <v>124</v>
      </c>
      <c r="AI57" s="108" t="s">
        <v>840</v>
      </c>
      <c r="AJ57" s="206" t="s">
        <v>693</v>
      </c>
      <c r="AK57" s="206" t="s">
        <v>986</v>
      </c>
      <c r="AL57" s="108" t="s">
        <v>987</v>
      </c>
      <c r="AM57" s="185" t="s">
        <v>1124</v>
      </c>
      <c r="AN57" s="186"/>
      <c r="AO57" s="186"/>
      <c r="AP57" s="186"/>
      <c r="AQ57" s="182" t="s">
        <v>1327</v>
      </c>
    </row>
    <row r="58" spans="1:43" ht="114" customHeight="1" x14ac:dyDescent="0.25">
      <c r="A58" s="465"/>
      <c r="B58" s="487" t="s">
        <v>834</v>
      </c>
      <c r="C58" s="487" t="s">
        <v>696</v>
      </c>
      <c r="D58" s="487" t="s">
        <v>697</v>
      </c>
      <c r="E58" s="487" t="s">
        <v>1255</v>
      </c>
      <c r="F58" s="496" t="s">
        <v>4</v>
      </c>
      <c r="G58" s="495">
        <f>IF(F58="","",IF(F58="Muy Baja",0.2,IF(F58="Baja",0.4,IF(F58="Media",0.6,IF(F58="Alta",0.8,IF(F58="Muy Alta",1,))))))</f>
        <v>0.8</v>
      </c>
      <c r="H58" s="487" t="s">
        <v>140</v>
      </c>
      <c r="I58" s="110" t="str">
        <f>IF(NOT(ISERROR(MATCH(H58,'[12]Tabla Impacto'!$B$221:$B$223,0))),'[12]Tabla Impacto'!$F$223&amp;"Por favor no seleccionar los criterios de impacto(Afectación Económica o presupuestal y Pérdida Reputacional)",H58)</f>
        <v xml:space="preserve">     El riesgo afecta la imagen de la entidad con algunos usuarios de relevancia frente al logro de los objetivos</v>
      </c>
      <c r="J58" s="496" t="str">
        <f>IF(OR(I58='[12]Tabla Impacto'!$C$11,I58='[12]Tabla Impacto'!$D$11),"Leve",IF(OR(I58='[12]Tabla Impacto'!$C$12,I58='[12]Tabla Impacto'!$D$12),"Menor",IF(OR(I58='[12]Tabla Impacto'!$C$13,I58='[12]Tabla Impacto'!$D$13),"Moderado",IF(OR(I58='[12]Tabla Impacto'!$C$14,I58='[12]Tabla Impacto'!$D$14),"Mayor",IF(OR(I58='[12]Tabla Impacto'!$C$15,I58='[12]Tabla Impacto'!$D$15),"Catastrófico","")))))</f>
        <v>Moderado</v>
      </c>
      <c r="K58" s="495">
        <v>0.6</v>
      </c>
      <c r="L58" s="497" t="str">
        <f>IF(OR(AND(F58="Muy Baja",J58="Leve"),AND(F58="Muy Baja",J58="Menor"),AND(F58="Baja",J58="Leve")),"Bajo",IF(OR(AND(F58="Muy baja",J58="Moderado"),AND(F58="Baja",J58="Menor"),AND(F58="Baja",J58="Moderado"),AND(F58="Media",J58="Leve"),AND(F58="Media",J58="Menor"),AND(F58="Media",J58="Moderado"),AND(F58="Alta",J58="Leve"),AND(F58="Alta",J58="Menor")),"Moderado",IF(OR(AND(F58="Muy Baja",J58="Mayor"),AND(F58="Baja",J58="Mayor"),AND(F58="Media",J58="Mayor"),AND(F58="Alta",J58="Moderado"),AND(F58="Alta",J58="Mayor"),AND(F58="Muy Alta",J58="Leve"),AND(F58="Muy Alta",J58="Menor"),AND(F58="Muy Alta",J58="Moderado"),AND(F58="Muy Alta",J58="Mayor")),"Alto",IF(OR(AND(F58="Muy Baja",J58="Catastrófico"),AND(F58="Baja",J58="Catastrófico"),AND(F58="Media",J58="Catastrófico"),AND(F58="Alta",J58="Catastrófico"),AND(F58="Muy Alta",J58="Catastrófico")),"Extremo",""))))</f>
        <v>Alto</v>
      </c>
      <c r="M58" s="94">
        <v>1</v>
      </c>
      <c r="N58" s="487" t="s">
        <v>698</v>
      </c>
      <c r="O58" s="487" t="s">
        <v>699</v>
      </c>
      <c r="P58" s="120" t="s">
        <v>467</v>
      </c>
      <c r="Q58" s="120" t="s">
        <v>837</v>
      </c>
      <c r="R58" s="120" t="s">
        <v>838</v>
      </c>
      <c r="S58" s="120" t="s">
        <v>841</v>
      </c>
      <c r="T58" s="120" t="s">
        <v>700</v>
      </c>
      <c r="U58" s="94" t="s">
        <v>458</v>
      </c>
      <c r="V58" s="125" t="s">
        <v>13</v>
      </c>
      <c r="W58" s="125" t="s">
        <v>7</v>
      </c>
      <c r="X58" s="121" t="str">
        <f>IF(AND(V58="Preventivo",W58="Automático"),"50%",IF(AND(V58="Preventivo",W58="Manual"),"40%",IF(AND(V58="Detectivo",W58="Automático"),"40%",IF(AND(V58="Detectivo",W58="Manual"),"30%",IF(AND(V58="Correctivo",W58="Automático"),"35%",IF(AND(V58="Correctivo",W58="Manual"),"25%",""))))))</f>
        <v>30%</v>
      </c>
      <c r="Y58" s="125" t="s">
        <v>17</v>
      </c>
      <c r="Z58" s="125" t="s">
        <v>20</v>
      </c>
      <c r="AA58" s="125" t="s">
        <v>110</v>
      </c>
      <c r="AB58" s="121">
        <v>0.56000000000000005</v>
      </c>
      <c r="AC58" s="146" t="str">
        <f t="shared" si="29"/>
        <v>Media</v>
      </c>
      <c r="AD58" s="121">
        <f>+AB58</f>
        <v>0.56000000000000005</v>
      </c>
      <c r="AE58" s="146" t="str">
        <f>IFERROR(IF(AF58="","",IF(AF58&lt;=0.2,"Leve",IF(AF58&lt;=0.4,"Menor",IF(AF58&lt;=0.6,"Moderado",IF(AF58&lt;=0.8,"Mayor","Catastrófico"))))),"")</f>
        <v>Moderado</v>
      </c>
      <c r="AF58" s="121">
        <v>0.6</v>
      </c>
      <c r="AG58" s="147" t="str">
        <f t="shared" ref="AG58:AG59" si="35">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Moderado</v>
      </c>
      <c r="AH58" s="505" t="s">
        <v>124</v>
      </c>
      <c r="AI58" s="487" t="s">
        <v>701</v>
      </c>
      <c r="AJ58" s="523" t="s">
        <v>702</v>
      </c>
      <c r="AK58" s="523" t="s">
        <v>986</v>
      </c>
      <c r="AL58" s="487" t="s">
        <v>988</v>
      </c>
      <c r="AM58" s="589" t="s">
        <v>1256</v>
      </c>
      <c r="AN58" s="466"/>
      <c r="AO58" s="466"/>
      <c r="AP58" s="466"/>
      <c r="AQ58" s="546" t="s">
        <v>1371</v>
      </c>
    </row>
    <row r="59" spans="1:43" ht="114" customHeight="1" x14ac:dyDescent="0.25">
      <c r="A59" s="465"/>
      <c r="B59" s="487"/>
      <c r="C59" s="487"/>
      <c r="D59" s="487"/>
      <c r="E59" s="487"/>
      <c r="F59" s="496"/>
      <c r="G59" s="495"/>
      <c r="H59" s="487"/>
      <c r="I59" s="110"/>
      <c r="J59" s="496"/>
      <c r="K59" s="495"/>
      <c r="L59" s="497"/>
      <c r="M59" s="94">
        <v>2</v>
      </c>
      <c r="N59" s="488"/>
      <c r="O59" s="488"/>
      <c r="P59" s="95" t="s">
        <v>839</v>
      </c>
      <c r="Q59" s="120" t="s">
        <v>1257</v>
      </c>
      <c r="R59" s="120" t="s">
        <v>1258</v>
      </c>
      <c r="S59" s="120" t="s">
        <v>842</v>
      </c>
      <c r="T59" s="120" t="s">
        <v>1259</v>
      </c>
      <c r="U59" s="94" t="s">
        <v>284</v>
      </c>
      <c r="V59" s="125" t="s">
        <v>14</v>
      </c>
      <c r="W59" s="125" t="s">
        <v>7</v>
      </c>
      <c r="X59" s="121">
        <v>0.25</v>
      </c>
      <c r="Y59" s="125" t="s">
        <v>17</v>
      </c>
      <c r="Z59" s="125" t="s">
        <v>20</v>
      </c>
      <c r="AA59" s="125" t="s">
        <v>110</v>
      </c>
      <c r="AB59" s="126">
        <v>0.56000000000000005</v>
      </c>
      <c r="AC59" s="146" t="str">
        <f t="shared" si="29"/>
        <v>Media</v>
      </c>
      <c r="AD59" s="121">
        <v>0.56000000000000005</v>
      </c>
      <c r="AE59" s="146" t="s">
        <v>75</v>
      </c>
      <c r="AF59" s="121">
        <v>0.45</v>
      </c>
      <c r="AG59" s="147" t="str">
        <f t="shared" si="35"/>
        <v>Moderado</v>
      </c>
      <c r="AH59" s="505"/>
      <c r="AI59" s="487"/>
      <c r="AJ59" s="523"/>
      <c r="AK59" s="523"/>
      <c r="AL59" s="487"/>
      <c r="AM59" s="589"/>
      <c r="AN59" s="466"/>
      <c r="AO59" s="466"/>
      <c r="AP59" s="466"/>
      <c r="AQ59" s="547"/>
    </row>
    <row r="60" spans="1:43" ht="114" customHeight="1" x14ac:dyDescent="0.25">
      <c r="A60" s="464" t="s">
        <v>1059</v>
      </c>
      <c r="B60" s="472" t="s">
        <v>451</v>
      </c>
      <c r="C60" s="481" t="s">
        <v>452</v>
      </c>
      <c r="D60" s="472" t="s">
        <v>453</v>
      </c>
      <c r="E60" s="473">
        <v>3000</v>
      </c>
      <c r="F60" s="474" t="str">
        <f>IF(E60&lt;=0,"",IF(E60&lt;=2,"Muy Baja",IF(E60&lt;=24,"Baja",IF(E60&lt;=500,"Media",IF(E60&lt;=5000,"Alta","Muy Alta")))))</f>
        <v>Alta</v>
      </c>
      <c r="G60" s="475">
        <f>IF(F60="","",IF(F60="Muy Baja",0.2,IF(F60="Baja",0.4,IF(F60="Media",0.6,IF(F60="Alta",0.8,IF(F60="Muy Alta",1,))))))</f>
        <v>0.8</v>
      </c>
      <c r="H60" s="476" t="s">
        <v>140</v>
      </c>
      <c r="I60" s="475" t="str">
        <f>IF(NOT(ISERROR(MATCH(H60,'[13]Tabla Impacto'!$B$221:$B$223,0))),'[13]Tabla Impacto'!$F$223&amp;"Por favor no seleccionar los criterios de impacto(Afectación Económica o presupuestal y Pérdida Reputacional)",H60)</f>
        <v xml:space="preserve">     El riesgo afecta la imagen de la entidad con algunos usuarios de relevancia frente al logro de los objetivos</v>
      </c>
      <c r="J60" s="474" t="str">
        <f>IF(OR(I60='[13]Tabla Impacto'!$C$11,I60='[13]Tabla Impacto'!$D$11),"Leve",IF(OR(I60='[13]Tabla Impacto'!$C$12,I60='[13]Tabla Impacto'!$D$12),"Menor",IF(OR(I60='[13]Tabla Impacto'!$C$13,I60='[13]Tabla Impacto'!$D$13),"Moderado",IF(OR(I60='[13]Tabla Impacto'!$C$14,I60='[13]Tabla Impacto'!$D$14),"Mayor",IF(OR(I60='[13]Tabla Impacto'!$C$15,I60='[13]Tabla Impacto'!$D$15),"Catastrófico","")))))</f>
        <v>Moderado</v>
      </c>
      <c r="K60" s="475">
        <f>IF(J60="","",IF(J60="Leve",0.2,IF(J60="Menor",0.4,IF(J60="Moderado",0.6,IF(J60="Mayor",0.8,IF(J60="Catastrófico",1,))))))</f>
        <v>0.6</v>
      </c>
      <c r="L60" s="593" t="str">
        <f>IF(OR(AND(F60="Muy Baja",J60="Leve"),AND(F60="Muy Baja",J60="Menor"),AND(F60="Baja",J60="Leve")),"Bajo",IF(OR(AND(F60="Muy baja",J60="Moderado"),AND(F60="Baja",J60="Menor"),AND(F60="Baja",J60="Moderado"),AND(F60="Media",J60="Leve"),AND(F60="Media",J60="Menor"),AND(F60="Media",J60="Moderado"),AND(F60="Alta",J60="Leve"),AND(F60="Alta",J60="Menor")),"Moderado",IF(OR(AND(F60="Muy Baja",J60="Mayor"),AND(F60="Baja",J60="Mayor"),AND(F60="Media",J60="Mayor"),AND(F60="Alta",J60="Moderado"),AND(F60="Alta",J60="Mayor"),AND(F60="Muy Alta",J60="Leve"),AND(F60="Muy Alta",J60="Menor"),AND(F60="Muy Alta",J60="Moderado"),AND(F60="Muy Alta",J60="Mayor")),"Alto",IF(OR(AND(F60="Muy Baja",J60="Catastrófico"),AND(F60="Baja",J60="Catastrófico"),AND(F60="Media",J60="Catastrófico"),AND(F60="Alta",J60="Catastrófico"),AND(F60="Muy Alta",J60="Catastrófico")),"Extremo",""))))</f>
        <v>Alto</v>
      </c>
      <c r="M60" s="488">
        <v>1</v>
      </c>
      <c r="N60" s="489" t="s">
        <v>454</v>
      </c>
      <c r="O60" s="489" t="s">
        <v>989</v>
      </c>
      <c r="P60" s="489" t="s">
        <v>455</v>
      </c>
      <c r="Q60" s="489" t="s">
        <v>990</v>
      </c>
      <c r="R60" s="489" t="s">
        <v>1260</v>
      </c>
      <c r="S60" s="489" t="s">
        <v>456</v>
      </c>
      <c r="T60" s="489" t="s">
        <v>991</v>
      </c>
      <c r="U60" s="491" t="str">
        <f>IF(OR(V60="Preventivo",V60="Detectivo"),"Probabilidad",IF(V60="Correctivo","Impacto",""))</f>
        <v>Probabilidad</v>
      </c>
      <c r="V60" s="492" t="s">
        <v>12</v>
      </c>
      <c r="W60" s="492" t="s">
        <v>7</v>
      </c>
      <c r="X60" s="485" t="str">
        <f>IF(AND(V60="Preventivo",W60="Automático"),"50%",IF(AND(V60="Preventivo",W60="Manual"),"40%",IF(AND(V60="Detectivo",W60="Automático"),"40%",IF(AND(V60="Detectivo",W60="Manual"),"30%",IF(AND(V60="Correctivo",W60="Automático"),"35%",IF(AND(V60="Correctivo",W60="Manual"),"25%",""))))))</f>
        <v>40%</v>
      </c>
      <c r="Y60" s="492" t="s">
        <v>17</v>
      </c>
      <c r="Z60" s="492" t="s">
        <v>20</v>
      </c>
      <c r="AA60" s="492" t="s">
        <v>110</v>
      </c>
      <c r="AB60" s="493">
        <f>IFERROR(IF(U60="Probabilidad",(G60-(+G60*X60)),IF(U60="Impacto",G60,"")),"")</f>
        <v>0.48</v>
      </c>
      <c r="AC60" s="494" t="str">
        <f>IFERROR(IF(AB60="","",IF(AB60&lt;=0.2,"Muy Baja",IF(AB60&lt;=0.4,"Baja",IF(AB60&lt;=0.6,"Media",IF(AB60&lt;=0.8,"Alta","Muy Alta"))))),"")</f>
        <v>Media</v>
      </c>
      <c r="AD60" s="485">
        <f>+AB60</f>
        <v>0.48</v>
      </c>
      <c r="AE60" s="494" t="str">
        <f>IFERROR(IF(AF60="","",IF(AF60&lt;=0.2,"Leve",IF(AF60&lt;=0.4,"Menor",IF(AF60&lt;=0.6,"Moderado",IF(AF60&lt;=0.8,"Mayor","Catastrófico"))))),"")</f>
        <v>Moderado</v>
      </c>
      <c r="AF60" s="485">
        <f>IFERROR(IF(U60="Impacto",(K60-(+K60*X60)),IF(U60="Probabilidad",K60,"")),"")</f>
        <v>0.6</v>
      </c>
      <c r="AG60" s="486" t="str">
        <f>IFERROR(IF(OR(AND(AC60="Muy Baja",AE60="Leve"),AND(AC60="Muy Baja",AE60="Menor"),AND(AC60="Baja",AE60="Leve")),"Bajo",IF(OR(AND(AC60="Muy baja",AE60="Moderado"),AND(AC60="Baja",AE60="Menor"),AND(AC60="Baja",AE60="Moderado"),AND(AC60="Media",AE60="Leve"),AND(AC60="Media",AE60="Menor"),AND(AC60="Media",AE60="Moderado"),AND(AC60="Alta",AE60="Leve"),AND(AC60="Alta",AE60="Menor")),"Moderado",IF(OR(AND(AC60="Muy Baja",AE60="Mayor"),AND(AC60="Baja",AE60="Mayor"),AND(AC60="Media",AE60="Mayor"),AND(AC60="Alta",AE60="Moderado"),AND(AC60="Alta",AE60="Mayor"),AND(AC60="Muy Alta",AE60="Leve"),AND(AC60="Muy Alta",AE60="Menor"),AND(AC60="Muy Alta",AE60="Moderado"),AND(AC60="Muy Alta",AE60="Mayor")),"Alto",IF(OR(AND(AC60="Muy Baja",AE60="Catastrófico"),AND(AC60="Baja",AE60="Catastrófico"),AND(AC60="Media",AE60="Catastrófico"),AND(AC60="Alta",AE60="Catastrófico"),AND(AC60="Muy Alta",AE60="Catastrófico")),"Extremo","")))),"")</f>
        <v>Moderado</v>
      </c>
      <c r="AH60" s="543" t="s">
        <v>29</v>
      </c>
      <c r="AI60" s="541" t="s">
        <v>457</v>
      </c>
      <c r="AJ60" s="542" t="s">
        <v>279</v>
      </c>
      <c r="AK60" s="544" t="s">
        <v>279</v>
      </c>
      <c r="AL60" s="498" t="s">
        <v>1007</v>
      </c>
      <c r="AM60" s="545" t="s">
        <v>1123</v>
      </c>
      <c r="AN60" s="545" t="s">
        <v>1328</v>
      </c>
      <c r="AO60" s="545"/>
      <c r="AP60" s="545"/>
      <c r="AQ60" s="590" t="s">
        <v>1330</v>
      </c>
    </row>
    <row r="61" spans="1:43" ht="114" customHeight="1" x14ac:dyDescent="0.25">
      <c r="A61" s="464"/>
      <c r="B61" s="472"/>
      <c r="C61" s="481"/>
      <c r="D61" s="472"/>
      <c r="E61" s="473"/>
      <c r="F61" s="474"/>
      <c r="G61" s="475"/>
      <c r="H61" s="476"/>
      <c r="I61" s="475">
        <f>IF(NOT(ISERROR(MATCH(H61,_xlfn.ANCHORARRAY(#REF!),0))),#REF!&amp;"Por favor no seleccionar los criterios de impacto",H61)</f>
        <v>0</v>
      </c>
      <c r="J61" s="474"/>
      <c r="K61" s="475"/>
      <c r="L61" s="593"/>
      <c r="M61" s="488"/>
      <c r="N61" s="489"/>
      <c r="O61" s="489"/>
      <c r="P61" s="489"/>
      <c r="Q61" s="489"/>
      <c r="R61" s="489"/>
      <c r="S61" s="489"/>
      <c r="T61" s="489"/>
      <c r="U61" s="491"/>
      <c r="V61" s="492"/>
      <c r="W61" s="492"/>
      <c r="X61" s="485"/>
      <c r="Y61" s="492"/>
      <c r="Z61" s="492"/>
      <c r="AA61" s="492"/>
      <c r="AB61" s="493"/>
      <c r="AC61" s="494"/>
      <c r="AD61" s="485"/>
      <c r="AE61" s="494"/>
      <c r="AF61" s="485"/>
      <c r="AG61" s="486"/>
      <c r="AH61" s="543"/>
      <c r="AI61" s="541"/>
      <c r="AJ61" s="542"/>
      <c r="AK61" s="544"/>
      <c r="AL61" s="498"/>
      <c r="AM61" s="545"/>
      <c r="AN61" s="545"/>
      <c r="AO61" s="545"/>
      <c r="AP61" s="545"/>
      <c r="AQ61" s="591"/>
    </row>
    <row r="62" spans="1:43" ht="114" customHeight="1" x14ac:dyDescent="0.25">
      <c r="A62" s="464"/>
      <c r="B62" s="472"/>
      <c r="C62" s="481"/>
      <c r="D62" s="472"/>
      <c r="E62" s="473"/>
      <c r="F62" s="474"/>
      <c r="G62" s="475"/>
      <c r="H62" s="476"/>
      <c r="I62" s="475"/>
      <c r="J62" s="474"/>
      <c r="K62" s="475"/>
      <c r="L62" s="593"/>
      <c r="M62" s="488"/>
      <c r="N62" s="489"/>
      <c r="O62" s="489"/>
      <c r="P62" s="489"/>
      <c r="Q62" s="489"/>
      <c r="R62" s="489"/>
      <c r="S62" s="489"/>
      <c r="T62" s="489"/>
      <c r="U62" s="96" t="s">
        <v>458</v>
      </c>
      <c r="V62" s="97" t="s">
        <v>12</v>
      </c>
      <c r="W62" s="97" t="s">
        <v>992</v>
      </c>
      <c r="X62" s="158">
        <v>0.5</v>
      </c>
      <c r="Y62" s="97" t="s">
        <v>466</v>
      </c>
      <c r="Z62" s="97" t="s">
        <v>20</v>
      </c>
      <c r="AA62" s="97" t="s">
        <v>110</v>
      </c>
      <c r="AB62" s="99">
        <v>0.24</v>
      </c>
      <c r="AC62" s="144" t="s">
        <v>44</v>
      </c>
      <c r="AD62" s="98">
        <v>0.24</v>
      </c>
      <c r="AE62" s="128" t="s">
        <v>72</v>
      </c>
      <c r="AF62" s="98">
        <v>0.6</v>
      </c>
      <c r="AG62" s="138" t="s">
        <v>72</v>
      </c>
      <c r="AH62" s="543"/>
      <c r="AI62" s="541"/>
      <c r="AJ62" s="542"/>
      <c r="AK62" s="544"/>
      <c r="AL62" s="498"/>
      <c r="AM62" s="545"/>
      <c r="AN62" s="545"/>
      <c r="AO62" s="545"/>
      <c r="AP62" s="545"/>
      <c r="AQ62" s="591"/>
    </row>
    <row r="63" spans="1:43" ht="114" customHeight="1" x14ac:dyDescent="0.25">
      <c r="A63" s="464"/>
      <c r="B63" s="472"/>
      <c r="C63" s="481"/>
      <c r="D63" s="472"/>
      <c r="E63" s="473"/>
      <c r="F63" s="474"/>
      <c r="G63" s="475"/>
      <c r="H63" s="476"/>
      <c r="I63" s="475"/>
      <c r="J63" s="474"/>
      <c r="K63" s="475"/>
      <c r="L63" s="593"/>
      <c r="M63" s="94">
        <v>2</v>
      </c>
      <c r="N63" s="489"/>
      <c r="O63" s="489"/>
      <c r="P63" s="95" t="s">
        <v>459</v>
      </c>
      <c r="Q63" s="120" t="s">
        <v>460</v>
      </c>
      <c r="R63" s="95" t="s">
        <v>993</v>
      </c>
      <c r="S63" s="95" t="s">
        <v>1151</v>
      </c>
      <c r="T63" s="95" t="s">
        <v>461</v>
      </c>
      <c r="U63" s="96" t="s">
        <v>2</v>
      </c>
      <c r="V63" s="97" t="s">
        <v>394</v>
      </c>
      <c r="W63" s="97" t="s">
        <v>395</v>
      </c>
      <c r="X63" s="98">
        <v>0.4</v>
      </c>
      <c r="Y63" s="97" t="s">
        <v>17</v>
      </c>
      <c r="Z63" s="97" t="s">
        <v>20</v>
      </c>
      <c r="AA63" s="97" t="s">
        <v>413</v>
      </c>
      <c r="AB63" s="99">
        <v>0.14399999999999999</v>
      </c>
      <c r="AC63" s="144" t="s">
        <v>289</v>
      </c>
      <c r="AD63" s="99">
        <v>0.14399999999999999</v>
      </c>
      <c r="AE63" s="128" t="s">
        <v>72</v>
      </c>
      <c r="AF63" s="98">
        <v>0.6</v>
      </c>
      <c r="AG63" s="138" t="s">
        <v>72</v>
      </c>
      <c r="AH63" s="543"/>
      <c r="AI63" s="541"/>
      <c r="AJ63" s="542"/>
      <c r="AK63" s="544"/>
      <c r="AL63" s="498"/>
      <c r="AM63" s="545"/>
      <c r="AN63" s="545"/>
      <c r="AO63" s="545"/>
      <c r="AP63" s="545"/>
      <c r="AQ63" s="591"/>
    </row>
    <row r="64" spans="1:43" ht="114" customHeight="1" x14ac:dyDescent="0.25">
      <c r="A64" s="464"/>
      <c r="B64" s="472"/>
      <c r="C64" s="481"/>
      <c r="D64" s="472"/>
      <c r="E64" s="473"/>
      <c r="F64" s="474"/>
      <c r="G64" s="475"/>
      <c r="H64" s="476"/>
      <c r="I64" s="475"/>
      <c r="J64" s="474"/>
      <c r="K64" s="475"/>
      <c r="L64" s="593"/>
      <c r="M64" s="94">
        <v>3</v>
      </c>
      <c r="N64" s="489"/>
      <c r="O64" s="489"/>
      <c r="P64" s="95" t="s">
        <v>459</v>
      </c>
      <c r="Q64" s="95" t="s">
        <v>462</v>
      </c>
      <c r="R64" s="95" t="s">
        <v>463</v>
      </c>
      <c r="S64" s="95" t="s">
        <v>464</v>
      </c>
      <c r="T64" s="95" t="s">
        <v>465</v>
      </c>
      <c r="U64" s="96" t="s">
        <v>458</v>
      </c>
      <c r="V64" s="97" t="s">
        <v>394</v>
      </c>
      <c r="W64" s="97" t="s">
        <v>7</v>
      </c>
      <c r="X64" s="98">
        <v>0.4</v>
      </c>
      <c r="Y64" s="97" t="s">
        <v>466</v>
      </c>
      <c r="Z64" s="97" t="s">
        <v>412</v>
      </c>
      <c r="AA64" s="97" t="s">
        <v>413</v>
      </c>
      <c r="AB64" s="99">
        <v>8.6400000000000005E-2</v>
      </c>
      <c r="AC64" s="144" t="s">
        <v>289</v>
      </c>
      <c r="AD64" s="99">
        <v>8.6400000000000005E-2</v>
      </c>
      <c r="AE64" s="128" t="s">
        <v>72</v>
      </c>
      <c r="AF64" s="98">
        <v>0.6</v>
      </c>
      <c r="AG64" s="138" t="s">
        <v>72</v>
      </c>
      <c r="AH64" s="543"/>
      <c r="AI64" s="541"/>
      <c r="AJ64" s="542"/>
      <c r="AK64" s="544"/>
      <c r="AL64" s="498"/>
      <c r="AM64" s="545"/>
      <c r="AN64" s="545"/>
      <c r="AO64" s="545"/>
      <c r="AP64" s="545"/>
      <c r="AQ64" s="591"/>
    </row>
    <row r="65" spans="1:43" ht="114" customHeight="1" x14ac:dyDescent="0.25">
      <c r="A65" s="464"/>
      <c r="B65" s="472"/>
      <c r="C65" s="481"/>
      <c r="D65" s="472"/>
      <c r="E65" s="473"/>
      <c r="F65" s="474"/>
      <c r="G65" s="475"/>
      <c r="H65" s="476"/>
      <c r="I65" s="475"/>
      <c r="J65" s="474"/>
      <c r="K65" s="475"/>
      <c r="L65" s="593"/>
      <c r="M65" s="488">
        <v>4</v>
      </c>
      <c r="N65" s="489"/>
      <c r="O65" s="489"/>
      <c r="P65" s="489" t="s">
        <v>467</v>
      </c>
      <c r="Q65" s="489" t="s">
        <v>994</v>
      </c>
      <c r="R65" s="489" t="s">
        <v>1261</v>
      </c>
      <c r="S65" s="489" t="s">
        <v>456</v>
      </c>
      <c r="T65" s="489" t="s">
        <v>995</v>
      </c>
      <c r="U65" s="491" t="s">
        <v>284</v>
      </c>
      <c r="V65" s="492" t="s">
        <v>14</v>
      </c>
      <c r="W65" s="97" t="s">
        <v>7</v>
      </c>
      <c r="X65" s="98">
        <v>0.25</v>
      </c>
      <c r="Y65" s="97" t="s">
        <v>17</v>
      </c>
      <c r="Z65" s="97" t="s">
        <v>20</v>
      </c>
      <c r="AA65" s="97" t="s">
        <v>468</v>
      </c>
      <c r="AB65" s="99">
        <v>8.5999999999999993E-2</v>
      </c>
      <c r="AC65" s="144" t="s">
        <v>289</v>
      </c>
      <c r="AD65" s="99">
        <v>8.5999999999999993E-2</v>
      </c>
      <c r="AE65" s="128" t="s">
        <v>72</v>
      </c>
      <c r="AF65" s="98">
        <v>0.45</v>
      </c>
      <c r="AG65" s="138" t="s">
        <v>72</v>
      </c>
      <c r="AH65" s="543"/>
      <c r="AI65" s="541"/>
      <c r="AJ65" s="542"/>
      <c r="AK65" s="544"/>
      <c r="AL65" s="498"/>
      <c r="AM65" s="545"/>
      <c r="AN65" s="545"/>
      <c r="AO65" s="545"/>
      <c r="AP65" s="545"/>
      <c r="AQ65" s="591"/>
    </row>
    <row r="66" spans="1:43" ht="114" customHeight="1" x14ac:dyDescent="0.25">
      <c r="A66" s="464"/>
      <c r="B66" s="472"/>
      <c r="C66" s="481"/>
      <c r="D66" s="472"/>
      <c r="E66" s="473"/>
      <c r="F66" s="474"/>
      <c r="G66" s="475"/>
      <c r="H66" s="476"/>
      <c r="I66" s="475"/>
      <c r="J66" s="474"/>
      <c r="K66" s="475"/>
      <c r="L66" s="593"/>
      <c r="M66" s="488"/>
      <c r="N66" s="489"/>
      <c r="O66" s="489"/>
      <c r="P66" s="489"/>
      <c r="Q66" s="489"/>
      <c r="R66" s="489"/>
      <c r="S66" s="489"/>
      <c r="T66" s="489"/>
      <c r="U66" s="491"/>
      <c r="V66" s="492"/>
      <c r="W66" s="97" t="s">
        <v>992</v>
      </c>
      <c r="X66" s="158">
        <v>0.35</v>
      </c>
      <c r="Y66" s="97" t="s">
        <v>466</v>
      </c>
      <c r="Z66" s="97" t="s">
        <v>20</v>
      </c>
      <c r="AA66" s="97" t="s">
        <v>110</v>
      </c>
      <c r="AB66" s="99">
        <v>8.5999999999999993E-2</v>
      </c>
      <c r="AC66" s="144" t="s">
        <v>289</v>
      </c>
      <c r="AD66" s="99">
        <v>8.5999999999999993E-2</v>
      </c>
      <c r="AE66" s="144" t="s">
        <v>156</v>
      </c>
      <c r="AF66" s="98">
        <v>0.29249999999999998</v>
      </c>
      <c r="AG66" s="159" t="s">
        <v>44</v>
      </c>
      <c r="AH66" s="543"/>
      <c r="AI66" s="541"/>
      <c r="AJ66" s="542"/>
      <c r="AK66" s="544"/>
      <c r="AL66" s="498"/>
      <c r="AM66" s="545"/>
      <c r="AN66" s="545"/>
      <c r="AO66" s="545"/>
      <c r="AP66" s="545"/>
      <c r="AQ66" s="591"/>
    </row>
    <row r="67" spans="1:43" ht="114" customHeight="1" x14ac:dyDescent="0.25">
      <c r="A67" s="464"/>
      <c r="B67" s="472"/>
      <c r="C67" s="481"/>
      <c r="D67" s="472"/>
      <c r="E67" s="473"/>
      <c r="F67" s="474"/>
      <c r="G67" s="475"/>
      <c r="H67" s="476"/>
      <c r="I67" s="475"/>
      <c r="J67" s="474"/>
      <c r="K67" s="475"/>
      <c r="L67" s="593"/>
      <c r="M67" s="94">
        <v>5</v>
      </c>
      <c r="N67" s="489"/>
      <c r="O67" s="489"/>
      <c r="P67" s="95" t="s">
        <v>155</v>
      </c>
      <c r="Q67" s="95" t="s">
        <v>996</v>
      </c>
      <c r="R67" s="95" t="s">
        <v>997</v>
      </c>
      <c r="S67" s="95" t="s">
        <v>998</v>
      </c>
      <c r="T67" s="95" t="s">
        <v>999</v>
      </c>
      <c r="U67" s="96" t="s">
        <v>284</v>
      </c>
      <c r="V67" s="97" t="s">
        <v>469</v>
      </c>
      <c r="W67" s="97" t="s">
        <v>395</v>
      </c>
      <c r="X67" s="158">
        <v>0.25</v>
      </c>
      <c r="Y67" s="131" t="s">
        <v>17</v>
      </c>
      <c r="Z67" s="131" t="s">
        <v>20</v>
      </c>
      <c r="AA67" s="97" t="s">
        <v>413</v>
      </c>
      <c r="AB67" s="99">
        <v>8.5999999999999993E-2</v>
      </c>
      <c r="AC67" s="144" t="s">
        <v>289</v>
      </c>
      <c r="AD67" s="99">
        <v>8.5999999999999993E-2</v>
      </c>
      <c r="AE67" s="144" t="s">
        <v>156</v>
      </c>
      <c r="AF67" s="98">
        <v>0.2175</v>
      </c>
      <c r="AG67" s="159" t="s">
        <v>44</v>
      </c>
      <c r="AH67" s="543"/>
      <c r="AI67" s="541"/>
      <c r="AJ67" s="542"/>
      <c r="AK67" s="544"/>
      <c r="AL67" s="498"/>
      <c r="AM67" s="545"/>
      <c r="AN67" s="545"/>
      <c r="AO67" s="545"/>
      <c r="AP67" s="545"/>
      <c r="AQ67" s="592"/>
    </row>
    <row r="68" spans="1:43" ht="114" customHeight="1" x14ac:dyDescent="0.25">
      <c r="A68" s="464"/>
      <c r="B68" s="472" t="s">
        <v>470</v>
      </c>
      <c r="C68" s="481" t="s">
        <v>471</v>
      </c>
      <c r="D68" s="472" t="s">
        <v>472</v>
      </c>
      <c r="E68" s="473">
        <v>3000</v>
      </c>
      <c r="F68" s="474" t="str">
        <f>IF(E68&lt;=0,"",IF(E68&lt;=2,"Muy Baja",IF(E68&lt;=24,"Baja",IF(E68&lt;=500,"Media",IF(E68&lt;=5000,"Alta","Muy Alta")))))</f>
        <v>Alta</v>
      </c>
      <c r="G68" s="475">
        <f>IF(F68="","",IF(F68="Muy Baja",0.2,IF(F68="Baja",0.4,IF(F68="Media",0.6,IF(F68="Alta",0.8,IF(F68="Muy Alta",1,))))))</f>
        <v>0.8</v>
      </c>
      <c r="H68" s="476" t="s">
        <v>140</v>
      </c>
      <c r="I68" s="475" t="str">
        <f>IF(NOT(ISERROR(MATCH(H68,'[13]Tabla Impacto'!$B$221:$B$223,0))),'[13]Tabla Impacto'!$F$223&amp;"Por favor no seleccionar los criterios de impacto(Afectación Económica o presupuestal y Pérdida Reputacional)",H68)</f>
        <v xml:space="preserve">     El riesgo afecta la imagen de la entidad con algunos usuarios de relevancia frente al logro de los objetivos</v>
      </c>
      <c r="J68" s="474" t="str">
        <f>IF(OR(I68='[13]Tabla Impacto'!$C$11,I68='[13]Tabla Impacto'!$D$11),"Leve",IF(OR(I68='[13]Tabla Impacto'!$C$12,I68='[13]Tabla Impacto'!$D$12),"Menor",IF(OR(I68='[13]Tabla Impacto'!$C$13,I68='[13]Tabla Impacto'!$D$13),"Moderado",IF(OR(I68='[13]Tabla Impacto'!$C$14,I68='[13]Tabla Impacto'!$D$14),"Mayor",IF(OR(I68='[13]Tabla Impacto'!$C$15,I68='[13]Tabla Impacto'!$D$15),"Catastrófico","")))))</f>
        <v>Moderado</v>
      </c>
      <c r="K68" s="475">
        <f>IF(J68="","",IF(J68="Leve",0.2,IF(J68="Menor",0.4,IF(J68="Moderado",0.6,IF(J68="Mayor",0.8,IF(J68="Catastrófico",1,))))))</f>
        <v>0.6</v>
      </c>
      <c r="L68" s="477" t="str">
        <f>IF(OR(AND(F68="Muy Baja",J68="Leve"),AND(F68="Muy Baja",J68="Menor"),AND(F68="Baja",J68="Leve")),"Bajo",IF(OR(AND(F68="Muy baja",J68="Moderado"),AND(F68="Baja",J68="Menor"),AND(F68="Baja",J68="Moderado"),AND(F68="Media",J68="Leve"),AND(F68="Media",J68="Menor"),AND(F68="Media",J68="Moderado"),AND(F68="Alta",J68="Leve"),AND(F68="Alta",J68="Menor")),"Moderado",IF(OR(AND(F68="Muy Baja",J68="Mayor"),AND(F68="Baja",J68="Mayor"),AND(F68="Media",J68="Mayor"),AND(F68="Alta",J68="Moderado"),AND(F68="Alta",J68="Mayor"),AND(F68="Muy Alta",J68="Leve"),AND(F68="Muy Alta",J68="Menor"),AND(F68="Muy Alta",J68="Moderado"),AND(F68="Muy Alta",J68="Mayor")),"Alto",IF(OR(AND(F68="Muy Baja",J68="Catastrófico"),AND(F68="Baja",J68="Catastrófico"),AND(F68="Media",J68="Catastrófico"),AND(F68="Alta",J68="Catastrófico"),AND(F68="Muy Alta",J68="Catastrófico")),"Extremo",""))))</f>
        <v>Alto</v>
      </c>
      <c r="M68" s="488">
        <v>1</v>
      </c>
      <c r="N68" s="489" t="s">
        <v>473</v>
      </c>
      <c r="O68" s="489" t="s">
        <v>1000</v>
      </c>
      <c r="P68" s="489" t="s">
        <v>459</v>
      </c>
      <c r="Q68" s="489" t="s">
        <v>1001</v>
      </c>
      <c r="R68" s="489" t="s">
        <v>1002</v>
      </c>
      <c r="S68" s="489" t="s">
        <v>1003</v>
      </c>
      <c r="T68" s="489" t="s">
        <v>1004</v>
      </c>
      <c r="U68" s="491" t="str">
        <f>IF(OR(V68="Preventivo",V68="Detectivo"),"Probabilidad",IF(V68="Correctivo","Impacto",""))</f>
        <v>Impacto</v>
      </c>
      <c r="V68" s="492" t="s">
        <v>14</v>
      </c>
      <c r="W68" s="492" t="s">
        <v>7</v>
      </c>
      <c r="X68" s="485" t="str">
        <f>IF(AND(V68="Preventivo",W68="Automático"),"50%",IF(AND(V68="Preventivo",W68="Manual"),"40%",IF(AND(V68="Detectivo",W68="Automático"),"40%",IF(AND(V68="Detectivo",W68="Manual"),"30%",IF(AND(V68="Correctivo",W68="Automático"),"35%",IF(AND(V68="Correctivo",W68="Manual"),"25%",""))))))</f>
        <v>25%</v>
      </c>
      <c r="Y68" s="492" t="s">
        <v>17</v>
      </c>
      <c r="Z68" s="492" t="s">
        <v>20</v>
      </c>
      <c r="AA68" s="492" t="s">
        <v>110</v>
      </c>
      <c r="AB68" s="493">
        <f>IFERROR(IF(U68="Probabilidad",(G68-(+G68*X68)),IF(U68="Impacto",G68,"")),"")</f>
        <v>0.8</v>
      </c>
      <c r="AC68" s="494" t="str">
        <f>IFERROR(IF(AB68="","",IF(AB68&lt;=0.2,"Muy Baja",IF(AB68&lt;=0.4,"Baja",IF(AB68&lt;=0.6,"Media",IF(AB68&lt;=0.8,"Alta","Muy Alta"))))),"")</f>
        <v>Alta</v>
      </c>
      <c r="AD68" s="485">
        <f>+AB68</f>
        <v>0.8</v>
      </c>
      <c r="AE68" s="494" t="str">
        <f>IFERROR(IF(AF68="","",IF(AF68&lt;=0.2,"Leve",IF(AF68&lt;=0.4,"Menor",IF(AF68&lt;=0.6,"Moderado",IF(AF68&lt;=0.8,"Mayor","Catastrófico"))))),"")</f>
        <v>Moderado</v>
      </c>
      <c r="AF68" s="485">
        <f>IFERROR(IF(U68="Impacto",(K68-(+K68*X68)),IF(U68="Probabilidad",K68,"")),"")</f>
        <v>0.44999999999999996</v>
      </c>
      <c r="AG68" s="486" t="str">
        <f>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Alto</v>
      </c>
      <c r="AH68" s="480" t="s">
        <v>124</v>
      </c>
      <c r="AI68" s="541" t="s">
        <v>1005</v>
      </c>
      <c r="AJ68" s="542" t="s">
        <v>454</v>
      </c>
      <c r="AK68" s="517" t="s">
        <v>1006</v>
      </c>
      <c r="AL68" s="498" t="s">
        <v>1008</v>
      </c>
      <c r="AM68" s="545"/>
      <c r="AN68" s="545"/>
      <c r="AO68" s="545"/>
      <c r="AP68" s="545"/>
      <c r="AQ68" s="470" t="s">
        <v>1329</v>
      </c>
    </row>
    <row r="69" spans="1:43" ht="114" customHeight="1" x14ac:dyDescent="0.25">
      <c r="A69" s="464"/>
      <c r="B69" s="472"/>
      <c r="C69" s="481"/>
      <c r="D69" s="472"/>
      <c r="E69" s="473"/>
      <c r="F69" s="474"/>
      <c r="G69" s="475"/>
      <c r="H69" s="476"/>
      <c r="I69" s="475">
        <f>IF(NOT(ISERROR(MATCH(H69,_xlfn.ANCHORARRAY(#REF!),0))),#REF!&amp;"Por favor no seleccionar los criterios de impacto",H69)</f>
        <v>0</v>
      </c>
      <c r="J69" s="474"/>
      <c r="K69" s="475"/>
      <c r="L69" s="477"/>
      <c r="M69" s="488"/>
      <c r="N69" s="489"/>
      <c r="O69" s="489"/>
      <c r="P69" s="489"/>
      <c r="Q69" s="489"/>
      <c r="R69" s="489"/>
      <c r="S69" s="489"/>
      <c r="T69" s="489"/>
      <c r="U69" s="491"/>
      <c r="V69" s="492"/>
      <c r="W69" s="492"/>
      <c r="X69" s="485"/>
      <c r="Y69" s="492"/>
      <c r="Z69" s="492"/>
      <c r="AA69" s="492"/>
      <c r="AB69" s="493"/>
      <c r="AC69" s="494"/>
      <c r="AD69" s="485"/>
      <c r="AE69" s="494"/>
      <c r="AF69" s="485"/>
      <c r="AG69" s="486"/>
      <c r="AH69" s="480"/>
      <c r="AI69" s="541"/>
      <c r="AJ69" s="542"/>
      <c r="AK69" s="517"/>
      <c r="AL69" s="498"/>
      <c r="AM69" s="545"/>
      <c r="AN69" s="545"/>
      <c r="AO69" s="545"/>
      <c r="AP69" s="545"/>
      <c r="AQ69" s="470"/>
    </row>
    <row r="70" spans="1:43" ht="114" customHeight="1" x14ac:dyDescent="0.25">
      <c r="A70" s="464"/>
      <c r="B70" s="472"/>
      <c r="C70" s="481"/>
      <c r="D70" s="472"/>
      <c r="E70" s="473"/>
      <c r="F70" s="474"/>
      <c r="G70" s="475"/>
      <c r="H70" s="476"/>
      <c r="I70" s="475">
        <f>IF(NOT(ISERROR(MATCH(H70,_xlfn.ANCHORARRAY(#REF!),0))),#REF!&amp;"Por favor no seleccionar los criterios de impacto",H70)</f>
        <v>0</v>
      </c>
      <c r="J70" s="474"/>
      <c r="K70" s="475"/>
      <c r="L70" s="477"/>
      <c r="M70" s="488"/>
      <c r="N70" s="489"/>
      <c r="O70" s="489"/>
      <c r="P70" s="489"/>
      <c r="Q70" s="489"/>
      <c r="R70" s="489"/>
      <c r="S70" s="489"/>
      <c r="T70" s="489"/>
      <c r="U70" s="491"/>
      <c r="V70" s="492"/>
      <c r="W70" s="492"/>
      <c r="X70" s="485"/>
      <c r="Y70" s="492"/>
      <c r="Z70" s="492"/>
      <c r="AA70" s="492"/>
      <c r="AB70" s="493"/>
      <c r="AC70" s="494"/>
      <c r="AD70" s="485"/>
      <c r="AE70" s="494"/>
      <c r="AF70" s="485"/>
      <c r="AG70" s="486"/>
      <c r="AH70" s="480"/>
      <c r="AI70" s="541"/>
      <c r="AJ70" s="542"/>
      <c r="AK70" s="517"/>
      <c r="AL70" s="498"/>
      <c r="AM70" s="545"/>
      <c r="AN70" s="545"/>
      <c r="AO70" s="545"/>
      <c r="AP70" s="545"/>
      <c r="AQ70" s="470"/>
    </row>
    <row r="71" spans="1:43" ht="114" customHeight="1" x14ac:dyDescent="0.25">
      <c r="A71" s="464" t="s">
        <v>1060</v>
      </c>
      <c r="B71" s="489" t="s">
        <v>745</v>
      </c>
      <c r="C71" s="487" t="s">
        <v>746</v>
      </c>
      <c r="D71" s="489" t="s">
        <v>747</v>
      </c>
      <c r="E71" s="487" t="s">
        <v>229</v>
      </c>
      <c r="F71" s="496" t="s">
        <v>98</v>
      </c>
      <c r="G71" s="495">
        <v>0.6</v>
      </c>
      <c r="H71" s="495" t="s">
        <v>140</v>
      </c>
      <c r="I71" s="495" t="str">
        <f>IF(NOT(ISERROR(MATCH(H71,'[14]Tabla Impacto'!$B$221:$B$223,0))),'[14]Tabla Impacto'!$F$223&amp;"Por favor no seleccionar los criterios de impacto(Afectación Económica o presupuestal y Pérdida Reputacional)",H71)</f>
        <v xml:space="preserve">     El riesgo afecta la imagen de la entidad con algunos usuarios de relevancia frente al logro de los objetivos</v>
      </c>
      <c r="J71" s="496" t="s">
        <v>72</v>
      </c>
      <c r="K71" s="495">
        <v>0.6</v>
      </c>
      <c r="L71" s="497" t="str">
        <f>IF(OR(AND(F71="Muy Baja",J71="Leve"),AND(F71="Muy Baja",J71="Menor"),AND(F71="Baja",J71="Leve")),"Bajo",IF(OR(AND(F71="Muy baja",J71="Moderado"),AND(F71="Baja",J71="Menor"),AND(F71="Baja",J71="Moderado"),AND(F71="Media",J71="Leve"),AND(F71="Media",J71="Menor"),AND(F71="Media",J71="Moderado"),AND(F71="Alta",J71="Leve"),AND(F71="Alta",J71="Menor")),"Moderado",IF(OR(AND(F71="Muy Baja",J71="Mayor"),AND(F71="Baja",J71="Mayor"),AND(F71="Media",J71="Mayor"),AND(F71="Alta",J71="Moderado"),AND(F71="Alta",J71="Mayor"),AND(F71="Muy Alta",J71="Leve"),AND(F71="Muy Alta",J71="Menor"),AND(F71="Muy Alta",J71="Moderado"),AND(F71="Muy Alta",J71="Mayor")),"Alto",IF(OR(AND(F71="Muy Baja",J71="Catastrófico"),AND(F71="Baja",J71="Catastrófico"),AND(F71="Media",J71="Catastrófico"),AND(F71="Alta",J71="Catastrófico"),AND(F71="Muy Alta",J71="Catastrófico")),"Extremo",""))))</f>
        <v>Moderado</v>
      </c>
      <c r="M71" s="488">
        <v>1</v>
      </c>
      <c r="N71" s="487" t="s">
        <v>748</v>
      </c>
      <c r="O71" s="489" t="s">
        <v>749</v>
      </c>
      <c r="P71" s="489" t="s">
        <v>782</v>
      </c>
      <c r="Q71" s="489" t="s">
        <v>750</v>
      </c>
      <c r="R71" s="487" t="s">
        <v>751</v>
      </c>
      <c r="S71" s="487" t="s">
        <v>883</v>
      </c>
      <c r="T71" s="487" t="s">
        <v>884</v>
      </c>
      <c r="U71" s="488" t="str">
        <f>IF(OR(V71="Preventivo",V71="Detectivo"),"Probabilidad",IF(V71="Correctivo","Impacto",""))</f>
        <v>Probabilidad</v>
      </c>
      <c r="V71" s="538" t="s">
        <v>12</v>
      </c>
      <c r="W71" s="538" t="s">
        <v>7</v>
      </c>
      <c r="X71" s="520" t="str">
        <f>IF(AND(V71="Preventivo",W71="Automático"),"50%",IF(AND(V71="Preventivo",W71="Manual"),"40%",IF(AND(V71="Detectivo",W71="Automático"),"40%",IF(AND(V71="Detectivo",W71="Manual"),"30%",IF(AND(V71="Correctivo",W71="Automático"),"35%",IF(AND(V71="Correctivo",W71="Manual"),"25%",""))))))</f>
        <v>40%</v>
      </c>
      <c r="Y71" s="538" t="s">
        <v>17</v>
      </c>
      <c r="Z71" s="538" t="s">
        <v>20</v>
      </c>
      <c r="AA71" s="538" t="s">
        <v>110</v>
      </c>
      <c r="AB71" s="539">
        <f>IFERROR(IF(U71="Probabilidad",(G71-(+G71*X71)),IF(U71="Impacto",G71,"")),"")</f>
        <v>0.36</v>
      </c>
      <c r="AC71" s="540" t="str">
        <f>IFERROR(IF(AB71="","",IF(AB71&lt;=0.2,"Muy Baja",IF(AB71&lt;=0.4,"Baja",IF(AB71&lt;=0.6,"Media",IF(AB71&lt;=0.8,"Alta","Muy Alta"))))),"")</f>
        <v>Baja</v>
      </c>
      <c r="AD71" s="520">
        <f>+AB71</f>
        <v>0.36</v>
      </c>
      <c r="AE71" s="540" t="str">
        <f>IFERROR(IF(AF71="","",IF(AF71&lt;=0.2,"Leve",IF(AF71&lt;=0.4,"Menor",IF(AF71&lt;=0.6,"Moderado",IF(AF71&lt;=0.8,"Mayor","Catastrófico"))))),"")</f>
        <v>Moderado</v>
      </c>
      <c r="AF71" s="520">
        <f>IFERROR(IF(U71="Impacto",(K71-(+K71*X71)),IF(U71="Probabilidad",K71,"")),"")</f>
        <v>0.6</v>
      </c>
      <c r="AG71" s="532" t="str">
        <f>IFERROR(IF(OR(AND(AC71="Muy Baja",AE71="Leve"),AND(AC71="Muy Baja",AE71="Menor"),AND(AC71="Baja",AE71="Leve")),"Bajo",IF(OR(AND(AC71="Muy baja",AE71="Moderado"),AND(AC71="Baja",AE71="Menor"),AND(AC71="Baja",AE71="Moderado"),AND(AC71="Media",AE71="Leve"),AND(AC71="Media",AE71="Menor"),AND(AC71="Media",AE71="Moderado"),AND(AC71="Alta",AE71="Leve"),AND(AC71="Alta",AE71="Menor")),"Moderado",IF(OR(AND(AC71="Muy Baja",AE71="Mayor"),AND(AC71="Baja",AE71="Mayor"),AND(AC71="Media",AE71="Mayor"),AND(AC71="Alta",AE71="Moderado"),AND(AC71="Alta",AE71="Mayor"),AND(AC71="Muy Alta",AE71="Leve"),AND(AC71="Muy Alta",AE71="Menor"),AND(AC71="Muy Alta",AE71="Moderado"),AND(AC71="Muy Alta",AE71="Mayor")),"Alto",IF(OR(AND(AC71="Muy Baja",AE71="Catastrófico"),AND(AC71="Baja",AE71="Catastrófico"),AND(AC71="Media",AE71="Catastrófico"),AND(AC71="Alta",AE71="Catastrófico"),AND(AC71="Muy Alta",AE71="Catastrófico")),"Extremo","")))),"")</f>
        <v>Moderado</v>
      </c>
      <c r="AH71" s="505" t="s">
        <v>124</v>
      </c>
      <c r="AI71" s="487" t="s">
        <v>752</v>
      </c>
      <c r="AJ71" s="523" t="s">
        <v>748</v>
      </c>
      <c r="AK71" s="537" t="s">
        <v>1009</v>
      </c>
      <c r="AL71" s="489" t="s">
        <v>753</v>
      </c>
      <c r="AM71" s="466" t="s">
        <v>1262</v>
      </c>
      <c r="AN71" s="466" t="s">
        <v>1263</v>
      </c>
      <c r="AO71" s="466" t="s">
        <v>1353</v>
      </c>
      <c r="AP71" s="466" t="s">
        <v>1125</v>
      </c>
      <c r="AQ71" s="470" t="s">
        <v>1331</v>
      </c>
    </row>
    <row r="72" spans="1:43" ht="114" customHeight="1" x14ac:dyDescent="0.25">
      <c r="A72" s="465"/>
      <c r="B72" s="489"/>
      <c r="C72" s="487"/>
      <c r="D72" s="489"/>
      <c r="E72" s="487"/>
      <c r="F72" s="496"/>
      <c r="G72" s="495"/>
      <c r="H72" s="495"/>
      <c r="I72" s="488"/>
      <c r="J72" s="496"/>
      <c r="K72" s="495"/>
      <c r="L72" s="497"/>
      <c r="M72" s="488"/>
      <c r="N72" s="487"/>
      <c r="O72" s="489"/>
      <c r="P72" s="490"/>
      <c r="Q72" s="490"/>
      <c r="R72" s="488"/>
      <c r="S72" s="487"/>
      <c r="T72" s="487"/>
      <c r="U72" s="488"/>
      <c r="V72" s="488"/>
      <c r="W72" s="488"/>
      <c r="X72" s="488"/>
      <c r="Y72" s="488"/>
      <c r="Z72" s="488"/>
      <c r="AA72" s="488"/>
      <c r="AB72" s="488"/>
      <c r="AC72" s="540"/>
      <c r="AD72" s="488"/>
      <c r="AE72" s="540"/>
      <c r="AF72" s="488"/>
      <c r="AG72" s="532"/>
      <c r="AH72" s="505"/>
      <c r="AI72" s="487"/>
      <c r="AJ72" s="523"/>
      <c r="AK72" s="537"/>
      <c r="AL72" s="489"/>
      <c r="AM72" s="466"/>
      <c r="AN72" s="466"/>
      <c r="AO72" s="466"/>
      <c r="AP72" s="466"/>
      <c r="AQ72" s="470"/>
    </row>
    <row r="73" spans="1:43" ht="114" customHeight="1" x14ac:dyDescent="0.25">
      <c r="A73" s="465"/>
      <c r="B73" s="489"/>
      <c r="C73" s="487"/>
      <c r="D73" s="489"/>
      <c r="E73" s="487"/>
      <c r="F73" s="496"/>
      <c r="G73" s="495"/>
      <c r="H73" s="495"/>
      <c r="I73" s="94"/>
      <c r="J73" s="496"/>
      <c r="K73" s="495"/>
      <c r="L73" s="497"/>
      <c r="M73" s="94">
        <v>2</v>
      </c>
      <c r="N73" s="487"/>
      <c r="O73" s="489"/>
      <c r="P73" s="122" t="s">
        <v>782</v>
      </c>
      <c r="Q73" s="120" t="s">
        <v>754</v>
      </c>
      <c r="R73" s="120" t="s">
        <v>755</v>
      </c>
      <c r="S73" s="487"/>
      <c r="T73" s="487"/>
      <c r="U73" s="94" t="s">
        <v>284</v>
      </c>
      <c r="V73" s="125" t="s">
        <v>14</v>
      </c>
      <c r="W73" s="125" t="s">
        <v>7</v>
      </c>
      <c r="X73" s="121">
        <v>0.25</v>
      </c>
      <c r="Y73" s="125" t="s">
        <v>17</v>
      </c>
      <c r="Z73" s="125" t="s">
        <v>20</v>
      </c>
      <c r="AA73" s="125" t="s">
        <v>413</v>
      </c>
      <c r="AB73" s="121">
        <v>0.36</v>
      </c>
      <c r="AC73" s="146" t="str">
        <f>IFERROR(IF(AB73="","",IF(AB73&lt;=0.2,"Muy Baja",IF(AB73&lt;=0.4,"Baja",IF(AB73&lt;=0.6,"Media",IF(AB73&lt;=0.8,"Alta","Muy Alta"))))),"")</f>
        <v>Baja</v>
      </c>
      <c r="AD73" s="121">
        <v>0.36</v>
      </c>
      <c r="AE73" s="146" t="str">
        <f>IFERROR(IF(AF73="","",IF(AF73&lt;=0.2,"Leve",IF(AF73&lt;=0.4,"Menor",IF(AF73&lt;=0.6,"Moderado",IF(AF73&lt;=0.8,"Mayor","Catastrófico"))))),"")</f>
        <v>Moderado</v>
      </c>
      <c r="AF73" s="121">
        <v>0.45</v>
      </c>
      <c r="AG73" s="147" t="str">
        <f>IFERROR(IF(OR(AND(AC73="Muy Baja",AE73="Leve"),AND(AC73="Muy Baja",AE73="Menor"),AND(AC73="Baja",AE73="Leve")),"Bajo",IF(OR(AND(AC73="Muy baja",AE73="Moderado"),AND(AC73="Baja",AE73="Menor"),AND(AC73="Baja",AE73="Moderado"),AND(AC73="Media",AE73="Leve"),AND(AC73="Media",AE73="Menor"),AND(AC73="Media",AE73="Moderado"),AND(AC73="Alta",AE73="Leve"),AND(AC73="Alta",AE73="Menor")),"Moderado",IF(OR(AND(AC73="Muy Baja",AE73="Mayor"),AND(AC73="Baja",AE73="Mayor"),AND(AC73="Media",AE73="Mayor"),AND(AC73="Alta",AE73="Moderado"),AND(AC73="Alta",AE73="Mayor"),AND(AC73="Muy Alta",AE73="Leve"),AND(AC73="Muy Alta",AE73="Menor"),AND(AC73="Muy Alta",AE73="Moderado"),AND(AC73="Muy Alta",AE73="Mayor")),"Alto",IF(OR(AND(AC73="Muy Baja",AE73="Catastrófico"),AND(AC73="Baja",AE73="Catastrófico"),AND(AC73="Media",AE73="Catastrófico"),AND(AC73="Alta",AE73="Catastrófico"),AND(AC73="Muy Alta",AE73="Catastrófico")),"Extremo","")))),"")</f>
        <v>Moderado</v>
      </c>
      <c r="AH73" s="505"/>
      <c r="AI73" s="487"/>
      <c r="AJ73" s="523"/>
      <c r="AK73" s="537"/>
      <c r="AL73" s="489"/>
      <c r="AM73" s="466"/>
      <c r="AN73" s="466"/>
      <c r="AO73" s="466"/>
      <c r="AP73" s="466"/>
      <c r="AQ73" s="470"/>
    </row>
    <row r="74" spans="1:43" ht="114" customHeight="1" x14ac:dyDescent="0.25">
      <c r="A74" s="465"/>
      <c r="B74" s="487" t="s">
        <v>756</v>
      </c>
      <c r="C74" s="487" t="s">
        <v>757</v>
      </c>
      <c r="D74" s="487" t="s">
        <v>758</v>
      </c>
      <c r="E74" s="487" t="s">
        <v>759</v>
      </c>
      <c r="F74" s="496" t="s">
        <v>4</v>
      </c>
      <c r="G74" s="495">
        <v>0.8</v>
      </c>
      <c r="H74" s="495" t="s">
        <v>140</v>
      </c>
      <c r="I74" s="495" t="str">
        <f>IF(NOT(ISERROR(MATCH(H74,'[14]Tabla Impacto'!$B$221:$B$223,0))),'[14]Tabla Impacto'!$F$223&amp;"Por favor no seleccionar los criterios de impacto(Afectación Económica o presupuestal y Pérdida Reputacional)",H74)</f>
        <v xml:space="preserve">     El riesgo afecta la imagen de la entidad con algunos usuarios de relevancia frente al logro de los objetivos</v>
      </c>
      <c r="J74" s="496" t="s">
        <v>72</v>
      </c>
      <c r="K74" s="495">
        <v>0.6</v>
      </c>
      <c r="L74" s="497" t="str">
        <f>IF(OR(AND(F74="Muy Baja",J74="Leve"),AND(F74="Muy Baja",J74="Menor"),AND(F74="Baja",J74="Leve")),"Bajo",IF(OR(AND(F74="Muy baja",J74="Moderado"),AND(F74="Baja",J74="Menor"),AND(F74="Baja",J74="Moderado"),AND(F74="Media",J74="Leve"),AND(F74="Media",J74="Menor"),AND(F74="Media",J74="Moderado"),AND(F74="Alta",J74="Leve"),AND(F74="Alta",J74="Menor")),"Moderado",IF(OR(AND(F74="Muy Baja",J74="Mayor"),AND(F74="Baja",J74="Mayor"),AND(F74="Media",J74="Mayor"),AND(F74="Alta",J74="Moderado"),AND(F74="Alta",J74="Mayor"),AND(F74="Muy Alta",J74="Leve"),AND(F74="Muy Alta",J74="Menor"),AND(F74="Muy Alta",J74="Moderado"),AND(F74="Muy Alta",J74="Mayor")),"Alto",IF(OR(AND(F74="Muy Baja",J74="Catastrófico"),AND(F74="Baja",J74="Catastrófico"),AND(F74="Media",J74="Catastrófico"),AND(F74="Alta",J74="Catastrófico"),AND(F74="Muy Alta",J74="Catastrófico")),"Extremo",""))))</f>
        <v>Alto</v>
      </c>
      <c r="M74" s="488">
        <v>1</v>
      </c>
      <c r="N74" s="487" t="s">
        <v>748</v>
      </c>
      <c r="O74" s="487" t="s">
        <v>885</v>
      </c>
      <c r="P74" s="489" t="s">
        <v>782</v>
      </c>
      <c r="Q74" s="487" t="s">
        <v>760</v>
      </c>
      <c r="R74" s="487" t="s">
        <v>761</v>
      </c>
      <c r="S74" s="487" t="s">
        <v>762</v>
      </c>
      <c r="T74" s="487" t="s">
        <v>763</v>
      </c>
      <c r="U74" s="488" t="str">
        <f>IF(OR(V74="Preventivo",V74="Detectivo"),"Probabilidad",IF(V74="Correctivo","Impacto",""))</f>
        <v>Probabilidad</v>
      </c>
      <c r="V74" s="538" t="s">
        <v>12</v>
      </c>
      <c r="W74" s="538" t="s">
        <v>7</v>
      </c>
      <c r="X74" s="520" t="str">
        <f>IF(AND(V74="Preventivo",W74="Automático"),"50%",IF(AND(V74="Preventivo",W74="Manual"),"40%",IF(AND(V74="Detectivo",W74="Automático"),"40%",IF(AND(V74="Detectivo",W74="Manual"),"30%",IF(AND(V74="Correctivo",W74="Automático"),"35%",IF(AND(V74="Correctivo",W74="Manual"),"25%",""))))))</f>
        <v>40%</v>
      </c>
      <c r="Y74" s="538" t="s">
        <v>17</v>
      </c>
      <c r="Z74" s="538" t="s">
        <v>20</v>
      </c>
      <c r="AA74" s="538" t="s">
        <v>110</v>
      </c>
      <c r="AB74" s="539">
        <v>0.48</v>
      </c>
      <c r="AC74" s="540" t="str">
        <f>IFERROR(IF(AB74="","",IF(AB74&lt;=0.2,"Muy Baja",IF(AB74&lt;=0.4,"Baja",IF(AB74&lt;=0.6,"Media",IF(AB74&lt;=0.8,"Alta","Muy Alta"))))),"")</f>
        <v>Media</v>
      </c>
      <c r="AD74" s="520">
        <v>0.48</v>
      </c>
      <c r="AE74" s="540" t="str">
        <f>IFERROR(IF(AF74="","",IF(AF74&lt;=0.2,"Leve",IF(AF74&lt;=0.4,"Menor",IF(AF74&lt;=0.6,"Moderado",IF(AF74&lt;=0.8,"Mayor","Catastrófico"))))),"")</f>
        <v>Moderado</v>
      </c>
      <c r="AF74" s="520">
        <f>IFERROR(IF(U74="Impacto",(K74-(+K74*X74)),IF(U74="Probabilidad",K74,"")),"")</f>
        <v>0.6</v>
      </c>
      <c r="AG74" s="532" t="str">
        <f>IFERROR(IF(OR(AND(AC74="Muy Baja",AE74="Leve"),AND(AC74="Muy Baja",AE74="Menor"),AND(AC74="Baja",AE74="Leve")),"Bajo",IF(OR(AND(AC74="Muy baja",AE74="Moderado"),AND(AC74="Baja",AE74="Menor"),AND(AC74="Baja",AE74="Moderado"),AND(AC74="Media",AE74="Leve"),AND(AC74="Media",AE74="Menor"),AND(AC74="Media",AE74="Moderado"),AND(AC74="Alta",AE74="Leve"),AND(AC74="Alta",AE74="Menor")),"Moderado",IF(OR(AND(AC74="Muy Baja",AE74="Mayor"),AND(AC74="Baja",AE74="Mayor"),AND(AC74="Media",AE74="Mayor"),AND(AC74="Alta",AE74="Moderado"),AND(AC74="Alta",AE74="Mayor"),AND(AC74="Muy Alta",AE74="Leve"),AND(AC74="Muy Alta",AE74="Menor"),AND(AC74="Muy Alta",AE74="Moderado"),AND(AC74="Muy Alta",AE74="Mayor")),"Alto",IF(OR(AND(AC74="Muy Baja",AE74="Catastrófico"),AND(AC74="Baja",AE74="Catastrófico"),AND(AC74="Media",AE74="Catastrófico"),AND(AC74="Alta",AE74="Catastrófico"),AND(AC74="Muy Alta",AE74="Catastrófico")),"Extremo","")))),"")</f>
        <v>Moderado</v>
      </c>
      <c r="AH74" s="505" t="s">
        <v>124</v>
      </c>
      <c r="AI74" s="487" t="s">
        <v>1010</v>
      </c>
      <c r="AJ74" s="523" t="s">
        <v>748</v>
      </c>
      <c r="AK74" s="536" t="s">
        <v>1011</v>
      </c>
      <c r="AL74" s="487" t="s">
        <v>1012</v>
      </c>
      <c r="AM74" s="466" t="s">
        <v>1264</v>
      </c>
      <c r="AN74" s="466" t="s">
        <v>1265</v>
      </c>
      <c r="AO74" s="466" t="s">
        <v>1354</v>
      </c>
      <c r="AP74" s="466" t="s">
        <v>1125</v>
      </c>
      <c r="AQ74" s="470" t="s">
        <v>1332</v>
      </c>
    </row>
    <row r="75" spans="1:43" ht="114" customHeight="1" x14ac:dyDescent="0.25">
      <c r="A75" s="465"/>
      <c r="B75" s="487"/>
      <c r="C75" s="487"/>
      <c r="D75" s="487"/>
      <c r="E75" s="487"/>
      <c r="F75" s="496"/>
      <c r="G75" s="495"/>
      <c r="H75" s="495"/>
      <c r="I75" s="488"/>
      <c r="J75" s="496"/>
      <c r="K75" s="495"/>
      <c r="L75" s="497"/>
      <c r="M75" s="488"/>
      <c r="N75" s="487"/>
      <c r="O75" s="487"/>
      <c r="P75" s="490"/>
      <c r="Q75" s="488"/>
      <c r="R75" s="488"/>
      <c r="S75" s="487"/>
      <c r="T75" s="487"/>
      <c r="U75" s="488"/>
      <c r="V75" s="488"/>
      <c r="W75" s="488"/>
      <c r="X75" s="488"/>
      <c r="Y75" s="488"/>
      <c r="Z75" s="488"/>
      <c r="AA75" s="488"/>
      <c r="AB75" s="488"/>
      <c r="AC75" s="540"/>
      <c r="AD75" s="488"/>
      <c r="AE75" s="488"/>
      <c r="AF75" s="488"/>
      <c r="AG75" s="488"/>
      <c r="AH75" s="505"/>
      <c r="AI75" s="487"/>
      <c r="AJ75" s="523"/>
      <c r="AK75" s="536"/>
      <c r="AL75" s="487"/>
      <c r="AM75" s="466"/>
      <c r="AN75" s="466"/>
      <c r="AO75" s="466"/>
      <c r="AP75" s="466"/>
      <c r="AQ75" s="470"/>
    </row>
    <row r="76" spans="1:43" ht="114" customHeight="1" x14ac:dyDescent="0.25">
      <c r="A76" s="465"/>
      <c r="B76" s="487"/>
      <c r="C76" s="487"/>
      <c r="D76" s="487"/>
      <c r="E76" s="487"/>
      <c r="F76" s="496"/>
      <c r="G76" s="495"/>
      <c r="H76" s="495"/>
      <c r="I76" s="94"/>
      <c r="J76" s="496"/>
      <c r="K76" s="495"/>
      <c r="L76" s="497"/>
      <c r="M76" s="94">
        <v>2</v>
      </c>
      <c r="N76" s="487"/>
      <c r="O76" s="487"/>
      <c r="P76" s="122" t="s">
        <v>782</v>
      </c>
      <c r="Q76" s="120" t="s">
        <v>764</v>
      </c>
      <c r="R76" s="120" t="s">
        <v>765</v>
      </c>
      <c r="S76" s="487"/>
      <c r="T76" s="487"/>
      <c r="U76" s="94" t="s">
        <v>284</v>
      </c>
      <c r="V76" s="125" t="s">
        <v>469</v>
      </c>
      <c r="W76" s="125" t="s">
        <v>7</v>
      </c>
      <c r="X76" s="121">
        <v>0.25</v>
      </c>
      <c r="Y76" s="125" t="s">
        <v>17</v>
      </c>
      <c r="Z76" s="125" t="s">
        <v>20</v>
      </c>
      <c r="AA76" s="125" t="s">
        <v>468</v>
      </c>
      <c r="AB76" s="121">
        <v>0.48</v>
      </c>
      <c r="AC76" s="146" t="str">
        <f>IFERROR(IF(AB76="","",IF(AB76&lt;=0.2,"Muy Baja",IF(AB76&lt;=0.4,"Baja",IF(AB76&lt;=0.6,"Media",IF(AB76&lt;=0.8,"Alta","Muy Alta"))))),"")</f>
        <v>Media</v>
      </c>
      <c r="AD76" s="121">
        <v>0.48</v>
      </c>
      <c r="AE76" s="146" t="str">
        <f>IFERROR(IF(AF76="","",IF(AF76&lt;=0.2,"Leve",IF(AF76&lt;=0.4,"Menor",IF(AF76&lt;=0.6,"Moderado",IF(AF76&lt;=0.8,"Mayor","Catastrófico"))))),"")</f>
        <v>Moderado</v>
      </c>
      <c r="AF76" s="121">
        <v>0.45</v>
      </c>
      <c r="AG76" s="147" t="str">
        <f>IFERROR(IF(OR(AND(AC76="Muy Baja",AE76="Leve"),AND(AC76="Muy Baja",AE76="Menor"),AND(AC76="Baja",AE76="Leve")),"Bajo",IF(OR(AND(AC76="Muy baja",AE76="Moderado"),AND(AC76="Baja",AE76="Menor"),AND(AC76="Baja",AE76="Moderado"),AND(AC76="Media",AE76="Leve"),AND(AC76="Media",AE76="Menor"),AND(AC76="Media",AE76="Moderado"),AND(AC76="Alta",AE76="Leve"),AND(AC76="Alta",AE76="Menor")),"Moderado",IF(OR(AND(AC76="Muy Baja",AE76="Mayor"),AND(AC76="Baja",AE76="Mayor"),AND(AC76="Media",AE76="Mayor"),AND(AC76="Alta",AE76="Moderado"),AND(AC76="Alta",AE76="Mayor"),AND(AC76="Muy Alta",AE76="Leve"),AND(AC76="Muy Alta",AE76="Menor"),AND(AC76="Muy Alta",AE76="Moderado"),AND(AC76="Muy Alta",AE76="Mayor")),"Alto",IF(OR(AND(AC76="Muy Baja",AE76="Catastrófico"),AND(AC76="Baja",AE76="Catastrófico"),AND(AC76="Media",AE76="Catastrófico"),AND(AC76="Alta",AE76="Catastrófico"),AND(AC76="Muy Alta",AE76="Catastrófico")),"Extremo","")))),"")</f>
        <v>Moderado</v>
      </c>
      <c r="AH76" s="505"/>
      <c r="AI76" s="487"/>
      <c r="AJ76" s="523"/>
      <c r="AK76" s="536"/>
      <c r="AL76" s="487"/>
      <c r="AM76" s="466"/>
      <c r="AN76" s="466"/>
      <c r="AO76" s="466"/>
      <c r="AP76" s="466"/>
      <c r="AQ76" s="470"/>
    </row>
    <row r="77" spans="1:43" ht="114" customHeight="1" x14ac:dyDescent="0.25">
      <c r="A77" s="465"/>
      <c r="B77" s="487" t="s">
        <v>766</v>
      </c>
      <c r="C77" s="487" t="s">
        <v>767</v>
      </c>
      <c r="D77" s="487" t="s">
        <v>886</v>
      </c>
      <c r="E77" s="487" t="s">
        <v>759</v>
      </c>
      <c r="F77" s="496" t="s">
        <v>4</v>
      </c>
      <c r="G77" s="495">
        <v>0.8</v>
      </c>
      <c r="H77" s="495" t="s">
        <v>140</v>
      </c>
      <c r="I77" s="94"/>
      <c r="J77" s="496" t="s">
        <v>72</v>
      </c>
      <c r="K77" s="495">
        <v>0.6</v>
      </c>
      <c r="L77" s="497" t="str">
        <f>IF(OR(AND(F77="Muy Baja",J77="Leve"),AND(F77="Muy Baja",J77="Menor"),AND(F77="Baja",J77="Leve")),"Bajo",IF(OR(AND(F77="Muy baja",J77="Moderado"),AND(F77="Baja",J77="Menor"),AND(F77="Baja",J77="Moderado"),AND(F77="Media",J77="Leve"),AND(F77="Media",J77="Menor"),AND(F77="Media",J77="Moderado"),AND(F77="Alta",J77="Leve"),AND(F77="Alta",J77="Menor")),"Moderado",IF(OR(AND(F77="Muy Baja",J77="Mayor"),AND(F77="Baja",J77="Mayor"),AND(F77="Media",J77="Mayor"),AND(F77="Alta",J77="Moderado"),AND(F77="Alta",J77="Mayor"),AND(F77="Muy Alta",J77="Leve"),AND(F77="Muy Alta",J77="Menor"),AND(F77="Muy Alta",J77="Moderado"),AND(F77="Muy Alta",J77="Mayor")),"Alto",IF(OR(AND(F77="Muy Baja",J77="Catastrófico"),AND(F77="Baja",J77="Catastrófico"),AND(F77="Media",J77="Catastrófico"),AND(F77="Alta",J77="Catastrófico"),AND(F77="Muy Alta",J77="Catastrófico")),"Extremo",""))))</f>
        <v>Alto</v>
      </c>
      <c r="M77" s="94">
        <v>1</v>
      </c>
      <c r="N77" s="487" t="s">
        <v>748</v>
      </c>
      <c r="O77" s="120" t="s">
        <v>768</v>
      </c>
      <c r="P77" s="95" t="s">
        <v>769</v>
      </c>
      <c r="Q77" s="120" t="s">
        <v>770</v>
      </c>
      <c r="R77" s="120" t="s">
        <v>771</v>
      </c>
      <c r="S77" s="120" t="s">
        <v>772</v>
      </c>
      <c r="T77" s="120" t="s">
        <v>1013</v>
      </c>
      <c r="U77" s="94" t="s">
        <v>2</v>
      </c>
      <c r="V77" s="118" t="s">
        <v>12</v>
      </c>
      <c r="W77" s="125" t="s">
        <v>773</v>
      </c>
      <c r="X77" s="121">
        <v>0.4</v>
      </c>
      <c r="Y77" s="125" t="s">
        <v>17</v>
      </c>
      <c r="Z77" s="125" t="s">
        <v>412</v>
      </c>
      <c r="AA77" s="125" t="s">
        <v>413</v>
      </c>
      <c r="AB77" s="126">
        <v>0.48</v>
      </c>
      <c r="AC77" s="146" t="str">
        <f>IFERROR(IF(AB77="","",IF(AB77&lt;=0.2,"Muy Baja",IF(AB77&lt;=0.4,"Baja",IF(AB77&lt;=0.6,"Media",IF(AB77&lt;=0.8,"Alta","Muy Alta"))))),"")</f>
        <v>Media</v>
      </c>
      <c r="AD77" s="121">
        <v>0.48</v>
      </c>
      <c r="AE77" s="146" t="str">
        <f>IFERROR(IF(AF77="","",IF(AF77&lt;=0.2,"Leve",IF(AF77&lt;=0.4,"Menor",IF(AF77&lt;=0.6,"Moderado",IF(AF77&lt;=0.8,"Mayor","Catastrófico"))))),"")</f>
        <v>Moderado</v>
      </c>
      <c r="AF77" s="121">
        <v>0.6</v>
      </c>
      <c r="AG77" s="147" t="str">
        <f>IFERROR(IF(OR(AND(AC77="Muy Baja",AE77="Leve"),AND(AC77="Muy Baja",AE77="Menor"),AND(AC77="Baja",AE77="Leve")),"Bajo",IF(OR(AND(AC77="Muy baja",AE77="Moderado"),AND(AC77="Baja",AE77="Menor"),AND(AC77="Baja",AE77="Moderado"),AND(AC77="Media",AE77="Leve"),AND(AC77="Media",AE77="Menor"),AND(AC77="Media",AE77="Moderado"),AND(AC77="Alta",AE77="Leve"),AND(AC77="Alta",AE77="Menor")),"Moderado",IF(OR(AND(AC77="Muy Baja",AE77="Mayor"),AND(AC77="Baja",AE77="Mayor"),AND(AC77="Media",AE77="Mayor"),AND(AC77="Alta",AE77="Moderado"),AND(AC77="Alta",AE77="Mayor"),AND(AC77="Muy Alta",AE77="Leve"),AND(AC77="Muy Alta",AE77="Menor"),AND(AC77="Muy Alta",AE77="Moderado"),AND(AC77="Muy Alta",AE77="Mayor")),"Alto",IF(OR(AND(AC77="Muy Baja",AE77="Catastrófico"),AND(AC77="Baja",AE77="Catastrófico"),AND(AC77="Media",AE77="Catastrófico"),AND(AC77="Alta",AE77="Catastrófico"),AND(AC77="Muy Alta",AE77="Catastrófico")),"Extremo","")))),"")</f>
        <v>Moderado</v>
      </c>
      <c r="AH77" s="505" t="s">
        <v>124</v>
      </c>
      <c r="AI77" s="487" t="s">
        <v>1014</v>
      </c>
      <c r="AJ77" s="523" t="s">
        <v>748</v>
      </c>
      <c r="AK77" s="536" t="s">
        <v>1011</v>
      </c>
      <c r="AL77" s="487" t="s">
        <v>1012</v>
      </c>
      <c r="AM77" s="466" t="s">
        <v>1126</v>
      </c>
      <c r="AN77" s="466" t="s">
        <v>1265</v>
      </c>
      <c r="AO77" s="466" t="s">
        <v>1354</v>
      </c>
      <c r="AP77" s="466" t="s">
        <v>1125</v>
      </c>
      <c r="AQ77" s="470" t="s">
        <v>1333</v>
      </c>
    </row>
    <row r="78" spans="1:43" ht="114" customHeight="1" x14ac:dyDescent="0.25">
      <c r="A78" s="465"/>
      <c r="B78" s="487"/>
      <c r="C78" s="487"/>
      <c r="D78" s="487"/>
      <c r="E78" s="487"/>
      <c r="F78" s="496"/>
      <c r="G78" s="495"/>
      <c r="H78" s="495"/>
      <c r="I78" s="495" t="str">
        <f>IF(NOT(ISERROR(MATCH(H77,'[14]Tabla Impacto'!$B$221:$B$223,0))),'[14]Tabla Impacto'!$F$223&amp;"Por favor no seleccionar los criterios de impacto(Afectación Económica o presupuestal y Pérdida Reputacional)",H77)</f>
        <v xml:space="preserve">     El riesgo afecta la imagen de la entidad con algunos usuarios de relevancia frente al logro de los objetivos</v>
      </c>
      <c r="J78" s="496"/>
      <c r="K78" s="495"/>
      <c r="L78" s="497"/>
      <c r="M78" s="488">
        <v>2</v>
      </c>
      <c r="N78" s="487"/>
      <c r="O78" s="487" t="s">
        <v>774</v>
      </c>
      <c r="P78" s="487" t="s">
        <v>769</v>
      </c>
      <c r="Q78" s="487" t="s">
        <v>771</v>
      </c>
      <c r="R78" s="487" t="s">
        <v>1015</v>
      </c>
      <c r="S78" s="487" t="s">
        <v>1016</v>
      </c>
      <c r="T78" s="487" t="s">
        <v>775</v>
      </c>
      <c r="U78" s="488" t="str">
        <f>IF(OR(V78="Preventivo",V78="Detectivo"),"Probabilidad",IF(V78="Correctivo","Impacto",""))</f>
        <v>Probabilidad</v>
      </c>
      <c r="V78" s="538" t="s">
        <v>12</v>
      </c>
      <c r="W78" s="538" t="s">
        <v>7</v>
      </c>
      <c r="X78" s="520" t="str">
        <f>IF(AND(V78="Preventivo",W78="Automático"),"50%",IF(AND(V78="Preventivo",W78="Manual"),"40%",IF(AND(V78="Detectivo",W78="Automático"),"40%",IF(AND(V78="Detectivo",W78="Manual"),"30%",IF(AND(V78="Correctivo",W78="Automático"),"35%",IF(AND(V78="Correctivo",W78="Manual"),"25%",""))))))</f>
        <v>40%</v>
      </c>
      <c r="Y78" s="538" t="s">
        <v>17</v>
      </c>
      <c r="Z78" s="538" t="s">
        <v>20</v>
      </c>
      <c r="AA78" s="538" t="s">
        <v>110</v>
      </c>
      <c r="AB78" s="539">
        <v>0.28799999999999998</v>
      </c>
      <c r="AC78" s="540" t="str">
        <f>IFERROR(IF(AB78="","",IF(AB78&lt;=0.2,"Muy Baja",IF(AB78&lt;=0.4,"Baja",IF(AB78&lt;=0.6,"Media",IF(AB78&lt;=0.8,"Alta","Muy Alta"))))),"")</f>
        <v>Baja</v>
      </c>
      <c r="AD78" s="520">
        <f>+AB78</f>
        <v>0.28799999999999998</v>
      </c>
      <c r="AE78" s="540" t="str">
        <f>IFERROR(IF(AF78="","",IF(AF78&lt;=0.2,"Leve",IF(AF78&lt;=0.4,"Menor",IF(AF78&lt;=0.6,"Moderado",IF(AF78&lt;=0.8,"Mayor","Catastrófico"))))),"")</f>
        <v>Moderado</v>
      </c>
      <c r="AF78" s="520">
        <f>IFERROR(IF(U78="Impacto",(K77-(+K77*X78)),IF(U78="Probabilidad",K77,"")),"")</f>
        <v>0.6</v>
      </c>
      <c r="AG78" s="532" t="str">
        <f>IFERROR(IF(OR(AND(AC78="Muy Baja",AE78="Leve"),AND(AC78="Muy Baja",AE78="Menor"),AND(AC78="Baja",AE78="Leve")),"Bajo",IF(OR(AND(AC78="Muy baja",AE78="Moderado"),AND(AC78="Baja",AE78="Menor"),AND(AC78="Baja",AE78="Moderado"),AND(AC78="Media",AE78="Leve"),AND(AC78="Media",AE78="Menor"),AND(AC78="Media",AE78="Moderado"),AND(AC78="Alta",AE78="Leve"),AND(AC78="Alta",AE78="Menor")),"Moderado",IF(OR(AND(AC78="Muy Baja",AE78="Mayor"),AND(AC78="Baja",AE78="Mayor"),AND(AC78="Media",AE78="Mayor"),AND(AC78="Alta",AE78="Moderado"),AND(AC78="Alta",AE78="Mayor"),AND(AC78="Muy Alta",AE78="Leve"),AND(AC78="Muy Alta",AE78="Menor"),AND(AC78="Muy Alta",AE78="Moderado"),AND(AC78="Muy Alta",AE78="Mayor")),"Alto",IF(OR(AND(AC78="Muy Baja",AE78="Catastrófico"),AND(AC78="Baja",AE78="Catastrófico"),AND(AC78="Media",AE78="Catastrófico"),AND(AC78="Alta",AE78="Catastrófico"),AND(AC78="Muy Alta",AE78="Catastrófico")),"Extremo","")))),"")</f>
        <v>Moderado</v>
      </c>
      <c r="AH78" s="505"/>
      <c r="AI78" s="487"/>
      <c r="AJ78" s="523"/>
      <c r="AK78" s="536"/>
      <c r="AL78" s="487"/>
      <c r="AM78" s="466"/>
      <c r="AN78" s="466"/>
      <c r="AO78" s="466"/>
      <c r="AP78" s="466"/>
      <c r="AQ78" s="470"/>
    </row>
    <row r="79" spans="1:43" ht="114" customHeight="1" x14ac:dyDescent="0.25">
      <c r="A79" s="465"/>
      <c r="B79" s="487"/>
      <c r="C79" s="487"/>
      <c r="D79" s="487"/>
      <c r="E79" s="487"/>
      <c r="F79" s="496"/>
      <c r="G79" s="495"/>
      <c r="H79" s="495"/>
      <c r="I79" s="488"/>
      <c r="J79" s="496"/>
      <c r="K79" s="495"/>
      <c r="L79" s="497"/>
      <c r="M79" s="488"/>
      <c r="N79" s="487"/>
      <c r="O79" s="487"/>
      <c r="P79" s="488"/>
      <c r="Q79" s="488"/>
      <c r="R79" s="488"/>
      <c r="S79" s="488"/>
      <c r="T79" s="488"/>
      <c r="U79" s="488"/>
      <c r="V79" s="488"/>
      <c r="W79" s="488"/>
      <c r="X79" s="488"/>
      <c r="Y79" s="488"/>
      <c r="Z79" s="488"/>
      <c r="AA79" s="488"/>
      <c r="AB79" s="488"/>
      <c r="AC79" s="488"/>
      <c r="AD79" s="488"/>
      <c r="AE79" s="488"/>
      <c r="AF79" s="488"/>
      <c r="AG79" s="488"/>
      <c r="AH79" s="505"/>
      <c r="AI79" s="487"/>
      <c r="AJ79" s="523"/>
      <c r="AK79" s="536"/>
      <c r="AL79" s="487"/>
      <c r="AM79" s="466"/>
      <c r="AN79" s="466"/>
      <c r="AO79" s="466"/>
      <c r="AP79" s="466"/>
      <c r="AQ79" s="470"/>
    </row>
    <row r="80" spans="1:43" ht="114" customHeight="1" x14ac:dyDescent="0.25">
      <c r="A80" s="465"/>
      <c r="B80" s="487"/>
      <c r="C80" s="487"/>
      <c r="D80" s="487"/>
      <c r="E80" s="487"/>
      <c r="F80" s="496"/>
      <c r="G80" s="495"/>
      <c r="H80" s="495"/>
      <c r="I80" s="94"/>
      <c r="J80" s="496"/>
      <c r="K80" s="495"/>
      <c r="L80" s="497"/>
      <c r="M80" s="94">
        <v>3</v>
      </c>
      <c r="N80" s="487"/>
      <c r="O80" s="120" t="s">
        <v>748</v>
      </c>
      <c r="P80" s="120" t="s">
        <v>776</v>
      </c>
      <c r="Q80" s="120" t="s">
        <v>771</v>
      </c>
      <c r="R80" s="120" t="s">
        <v>777</v>
      </c>
      <c r="S80" s="120" t="s">
        <v>778</v>
      </c>
      <c r="T80" s="120" t="s">
        <v>887</v>
      </c>
      <c r="U80" s="94" t="str">
        <f>IF(OR(V80="Preventivo",V80="Detectivo"),"Probabilidad",IF(V80="Correctivo","Impacto",""))</f>
        <v>Probabilidad</v>
      </c>
      <c r="V80" s="118" t="s">
        <v>12</v>
      </c>
      <c r="W80" s="125" t="s">
        <v>773</v>
      </c>
      <c r="X80" s="121">
        <v>0.4</v>
      </c>
      <c r="Y80" s="125" t="s">
        <v>17</v>
      </c>
      <c r="Z80" s="125" t="s">
        <v>412</v>
      </c>
      <c r="AA80" s="125" t="s">
        <v>413</v>
      </c>
      <c r="AB80" s="126">
        <v>0.17280000000000001</v>
      </c>
      <c r="AC80" s="146" t="str">
        <f>IFERROR(IF(AB80="","",IF(AB80&lt;=0.2,"Muy Baja",IF(AB80&lt;=0.4,"Baja",IF(AB80&lt;=0.6,"Media",IF(AB80&lt;=0.8,"Alta","Muy Alta"))))),"")</f>
        <v>Muy Baja</v>
      </c>
      <c r="AD80" s="121">
        <v>0.17299999999999999</v>
      </c>
      <c r="AE80" s="146" t="str">
        <f>IFERROR(IF(AF80="","",IF(AF80&lt;=0.2,"Leve",IF(AF80&lt;=0.4,"Menor",IF(AF80&lt;=0.6,"Moderado",IF(AF80&lt;=0.8,"Mayor","Catastrófico"))))),"")</f>
        <v>Moderado</v>
      </c>
      <c r="AF80" s="121">
        <v>0.6</v>
      </c>
      <c r="AG80" s="147" t="str">
        <f>IFERROR(IF(OR(AND(AC80="Muy Baja",AE80="Leve"),AND(AC80="Muy Baja",AE80="Menor"),AND(AC80="Baja",AE80="Leve")),"Bajo",IF(OR(AND(AC80="Muy baja",AE80="Moderado"),AND(AC80="Baja",AE80="Menor"),AND(AC80="Baja",AE80="Moderado"),AND(AC80="Media",AE80="Leve"),AND(AC80="Media",AE80="Menor"),AND(AC80="Media",AE80="Moderado"),AND(AC80="Alta",AE80="Leve"),AND(AC80="Alta",AE80="Menor")),"Moderado",IF(OR(AND(AC80="Muy Baja",AE80="Mayor"),AND(AC80="Baja",AE80="Mayor"),AND(AC80="Media",AE80="Mayor"),AND(AC80="Alta",AE80="Moderado"),AND(AC80="Alta",AE80="Mayor"),AND(AC80="Muy Alta",AE80="Leve"),AND(AC80="Muy Alta",AE80="Menor"),AND(AC80="Muy Alta",AE80="Moderado"),AND(AC80="Muy Alta",AE80="Mayor")),"Alto",IF(OR(AND(AC80="Muy Baja",AE80="Catastrófico"),AND(AC80="Baja",AE80="Catastrófico"),AND(AC80="Media",AE80="Catastrófico"),AND(AC80="Alta",AE80="Catastrófico"),AND(AC80="Muy Alta",AE80="Catastrófico")),"Extremo","")))),"")</f>
        <v>Moderado</v>
      </c>
      <c r="AH80" s="505"/>
      <c r="AI80" s="487"/>
      <c r="AJ80" s="523"/>
      <c r="AK80" s="536"/>
      <c r="AL80" s="487"/>
      <c r="AM80" s="466"/>
      <c r="AN80" s="466"/>
      <c r="AO80" s="466"/>
      <c r="AP80" s="466"/>
      <c r="AQ80" s="470"/>
    </row>
    <row r="81" spans="1:43" ht="114" customHeight="1" x14ac:dyDescent="0.25">
      <c r="A81" s="465"/>
      <c r="B81" s="487"/>
      <c r="C81" s="487"/>
      <c r="D81" s="487"/>
      <c r="E81" s="487"/>
      <c r="F81" s="496"/>
      <c r="G81" s="495"/>
      <c r="H81" s="495"/>
      <c r="I81" s="94"/>
      <c r="J81" s="496"/>
      <c r="K81" s="495"/>
      <c r="L81" s="497"/>
      <c r="M81" s="94">
        <v>4</v>
      </c>
      <c r="N81" s="487"/>
      <c r="O81" s="120" t="s">
        <v>779</v>
      </c>
      <c r="P81" s="120" t="s">
        <v>776</v>
      </c>
      <c r="Q81" s="120" t="s">
        <v>771</v>
      </c>
      <c r="R81" s="120" t="s">
        <v>780</v>
      </c>
      <c r="S81" s="120" t="s">
        <v>781</v>
      </c>
      <c r="T81" s="120" t="s">
        <v>887</v>
      </c>
      <c r="U81" s="94" t="str">
        <f>IF(OR(V81="Preventivo",V81="Detectivo"),"Probabilidad",IF(V81="Correctivo","Impacto",""))</f>
        <v>Probabilidad</v>
      </c>
      <c r="V81" s="118" t="s">
        <v>12</v>
      </c>
      <c r="W81" s="125" t="s">
        <v>773</v>
      </c>
      <c r="X81" s="121">
        <v>0.4</v>
      </c>
      <c r="Y81" s="125" t="s">
        <v>17</v>
      </c>
      <c r="Z81" s="125" t="s">
        <v>412</v>
      </c>
      <c r="AA81" s="125" t="s">
        <v>413</v>
      </c>
      <c r="AB81" s="126">
        <v>0.1008</v>
      </c>
      <c r="AC81" s="146" t="str">
        <f>IFERROR(IF(AB81="","",IF(AB81&lt;=0.2,"Muy Baja",IF(AB81&lt;=0.4,"Baja",IF(AB81&lt;=0.6,"Media",IF(AB81&lt;=0.8,"Alta","Muy Alta"))))),"")</f>
        <v>Muy Baja</v>
      </c>
      <c r="AD81" s="126">
        <v>0.10100000000000001</v>
      </c>
      <c r="AE81" s="146" t="str">
        <f>IFERROR(IF(AF81="","",IF(AF81&lt;=0.2,"Leve",IF(AF81&lt;=0.4,"Menor",IF(AF81&lt;=0.6,"Moderado",IF(AF81&lt;=0.8,"Mayor","Catastrófico"))))),"")</f>
        <v>Moderado</v>
      </c>
      <c r="AF81" s="121">
        <v>0.6</v>
      </c>
      <c r="AG81" s="147" t="str">
        <f>IFERROR(IF(OR(AND(AC81="Muy Baja",AE81="Leve"),AND(AC81="Muy Baja",AE81="Menor"),AND(AC81="Baja",AE81="Leve")),"Bajo",IF(OR(AND(AC81="Muy baja",AE81="Moderado"),AND(AC81="Baja",AE81="Menor"),AND(AC81="Baja",AE81="Moderado"),AND(AC81="Media",AE81="Leve"),AND(AC81="Media",AE81="Menor"),AND(AC81="Media",AE81="Moderado"),AND(AC81="Alta",AE81="Leve"),AND(AC81="Alta",AE81="Menor")),"Moderado",IF(OR(AND(AC81="Muy Baja",AE81="Mayor"),AND(AC81="Baja",AE81="Mayor"),AND(AC81="Media",AE81="Mayor"),AND(AC81="Alta",AE81="Moderado"),AND(AC81="Alta",AE81="Mayor"),AND(AC81="Muy Alta",AE81="Leve"),AND(AC81="Muy Alta",AE81="Menor"),AND(AC81="Muy Alta",AE81="Moderado"),AND(AC81="Muy Alta",AE81="Mayor")),"Alto",IF(OR(AND(AC81="Muy Baja",AE81="Catastrófico"),AND(AC81="Baja",AE81="Catastrófico"),AND(AC81="Media",AE81="Catastrófico"),AND(AC81="Alta",AE81="Catastrófico"),AND(AC81="Muy Alta",AE81="Catastrófico")),"Extremo","")))),"")</f>
        <v>Moderado</v>
      </c>
      <c r="AH81" s="505"/>
      <c r="AI81" s="487"/>
      <c r="AJ81" s="523"/>
      <c r="AK81" s="536"/>
      <c r="AL81" s="487"/>
      <c r="AM81" s="466"/>
      <c r="AN81" s="466"/>
      <c r="AO81" s="466"/>
      <c r="AP81" s="466"/>
      <c r="AQ81" s="470"/>
    </row>
    <row r="82" spans="1:43" ht="114" customHeight="1" x14ac:dyDescent="0.25">
      <c r="A82" s="465"/>
      <c r="B82" s="487"/>
      <c r="C82" s="487"/>
      <c r="D82" s="487"/>
      <c r="E82" s="487"/>
      <c r="F82" s="496"/>
      <c r="G82" s="495"/>
      <c r="H82" s="495"/>
      <c r="I82" s="94"/>
      <c r="J82" s="496"/>
      <c r="K82" s="495"/>
      <c r="L82" s="497"/>
      <c r="M82" s="94">
        <v>5</v>
      </c>
      <c r="N82" s="487"/>
      <c r="O82" s="120" t="s">
        <v>774</v>
      </c>
      <c r="P82" s="94" t="s">
        <v>782</v>
      </c>
      <c r="Q82" s="95" t="s">
        <v>783</v>
      </c>
      <c r="R82" s="95" t="s">
        <v>784</v>
      </c>
      <c r="S82" s="95" t="s">
        <v>785</v>
      </c>
      <c r="T82" s="95" t="s">
        <v>786</v>
      </c>
      <c r="U82" s="94" t="s">
        <v>1</v>
      </c>
      <c r="V82" s="125" t="s">
        <v>14</v>
      </c>
      <c r="W82" s="125" t="s">
        <v>773</v>
      </c>
      <c r="X82" s="121">
        <v>0.25</v>
      </c>
      <c r="Y82" s="125" t="s">
        <v>17</v>
      </c>
      <c r="Z82" s="125" t="s">
        <v>412</v>
      </c>
      <c r="AA82" s="125" t="s">
        <v>413</v>
      </c>
      <c r="AB82" s="126">
        <v>0.45</v>
      </c>
      <c r="AC82" s="146" t="str">
        <f>IFERROR(IF(AB82="","",IF(AB82&lt;=0.2,"Muy Baja",IF(AB82&lt;=0.4,"Baja",IF(AB82&lt;=0.6,"Media",IF(AB82&lt;=0.8,"Alta","Muy Alta"))))),"")</f>
        <v>Media</v>
      </c>
      <c r="AD82" s="121">
        <v>0.45</v>
      </c>
      <c r="AE82" s="146" t="str">
        <f>IFERROR(IF(AF82="","",IF(AF82&lt;=0.2,"Leve",IF(AF82&lt;=0.4,"Menor",IF(AF82&lt;=0.6,"Moderado",IF(AF82&lt;=0.8,"Mayor","Catastrófico"))))),"")</f>
        <v>Moderado</v>
      </c>
      <c r="AF82" s="121">
        <v>0.45</v>
      </c>
      <c r="AG82" s="147" t="str">
        <f>IFERROR(IF(OR(AND(AC82="Muy Baja",AE82="Leve"),AND(AC82="Muy Baja",AE82="Menor"),AND(AC82="Baja",AE82="Leve")),"Bajo",IF(OR(AND(AC82="Muy baja",AE82="Moderado"),AND(AC82="Baja",AE82="Menor"),AND(AC82="Baja",AE82="Moderado"),AND(AC82="Media",AE82="Leve"),AND(AC82="Media",AE82="Menor"),AND(AC82="Media",AE82="Moderado"),AND(AC82="Alta",AE82="Leve"),AND(AC82="Alta",AE82="Menor")),"Moderado",IF(OR(AND(AC82="Muy Baja",AE82="Mayor"),AND(AC82="Baja",AE82="Mayor"),AND(AC82="Media",AE82="Mayor"),AND(AC82="Alta",AE82="Moderado"),AND(AC82="Alta",AE82="Mayor"),AND(AC82="Muy Alta",AE82="Leve"),AND(AC82="Muy Alta",AE82="Menor"),AND(AC82="Muy Alta",AE82="Moderado"),AND(AC82="Muy Alta",AE82="Mayor")),"Alto",IF(OR(AND(AC82="Muy Baja",AE82="Catastrófico"),AND(AC82="Baja",AE82="Catastrófico"),AND(AC82="Media",AE82="Catastrófico"),AND(AC82="Alta",AE82="Catastrófico"),AND(AC82="Muy Alta",AE82="Catastrófico")),"Extremo","")))),"")</f>
        <v>Moderado</v>
      </c>
      <c r="AH82" s="505"/>
      <c r="AI82" s="487"/>
      <c r="AJ82" s="523"/>
      <c r="AK82" s="536"/>
      <c r="AL82" s="487"/>
      <c r="AM82" s="466"/>
      <c r="AN82" s="466"/>
      <c r="AO82" s="466"/>
      <c r="AP82" s="466"/>
      <c r="AQ82" s="470"/>
    </row>
    <row r="83" spans="1:43" ht="114" customHeight="1" x14ac:dyDescent="0.25">
      <c r="A83" s="465"/>
      <c r="B83" s="487" t="s">
        <v>756</v>
      </c>
      <c r="C83" s="489" t="s">
        <v>787</v>
      </c>
      <c r="D83" s="487" t="s">
        <v>1152</v>
      </c>
      <c r="E83" s="487" t="s">
        <v>788</v>
      </c>
      <c r="F83" s="496" t="s">
        <v>98</v>
      </c>
      <c r="G83" s="495">
        <v>0.6</v>
      </c>
      <c r="H83" s="495" t="s">
        <v>140</v>
      </c>
      <c r="I83" s="495" t="str">
        <f>IF(NOT(ISERROR(MATCH(H83,'[14]Tabla Impacto'!$B$221:$B$223,0))),'[14]Tabla Impacto'!$F$223&amp;"Por favor no seleccionar los criterios de impacto(Afectación Económica o presupuestal y Pérdida Reputacional)",H83)</f>
        <v xml:space="preserve">     El riesgo afecta la imagen de la entidad con algunos usuarios de relevancia frente al logro de los objetivos</v>
      </c>
      <c r="J83" s="496" t="s">
        <v>72</v>
      </c>
      <c r="K83" s="495">
        <v>0.6</v>
      </c>
      <c r="L83" s="497" t="str">
        <f>IF(OR(AND(F83="Muy Baja",J83="Leve"),AND(F83="Muy Baja",J83="Menor"),AND(F83="Baja",J83="Leve")),"Bajo",IF(OR(AND(F83="Muy baja",J83="Moderado"),AND(F83="Baja",J83="Menor"),AND(F83="Baja",J83="Moderado"),AND(F83="Media",J83="Leve"),AND(F83="Media",J83="Menor"),AND(F83="Media",J83="Moderado"),AND(F83="Alta",J83="Leve"),AND(F83="Alta",J83="Menor")),"Moderado",IF(OR(AND(F83="Muy Baja",J83="Mayor"),AND(F83="Baja",J83="Mayor"),AND(F83="Media",J83="Mayor"),AND(F83="Alta",J83="Moderado"),AND(F83="Alta",J83="Mayor"),AND(F83="Muy Alta",J83="Leve"),AND(F83="Muy Alta",J83="Menor"),AND(F83="Muy Alta",J83="Moderado"),AND(F83="Muy Alta",J83="Mayor")),"Alto",IF(OR(AND(F83="Muy Baja",J83="Catastrófico"),AND(F83="Baja",J83="Catastrófico"),AND(F83="Media",J83="Catastrófico"),AND(F83="Alta",J83="Catastrófico"),AND(F83="Muy Alta",J83="Catastrófico")),"Extremo",""))))</f>
        <v>Moderado</v>
      </c>
      <c r="M83" s="488">
        <v>1</v>
      </c>
      <c r="N83" s="487" t="s">
        <v>748</v>
      </c>
      <c r="O83" s="487" t="s">
        <v>789</v>
      </c>
      <c r="P83" s="487" t="s">
        <v>782</v>
      </c>
      <c r="Q83" s="489" t="s">
        <v>790</v>
      </c>
      <c r="R83" s="487" t="s">
        <v>761</v>
      </c>
      <c r="S83" s="487" t="s">
        <v>762</v>
      </c>
      <c r="T83" s="489" t="s">
        <v>791</v>
      </c>
      <c r="U83" s="488" t="str">
        <f>IF(OR(V83="Preventivo",V83="Detectivo"),"Probabilidad",IF(V83="Correctivo","Impacto",""))</f>
        <v>Probabilidad</v>
      </c>
      <c r="V83" s="538" t="s">
        <v>12</v>
      </c>
      <c r="W83" s="538" t="s">
        <v>7</v>
      </c>
      <c r="X83" s="520" t="str">
        <f>IF(AND(V83="Preventivo",W83="Automático"),"50%",IF(AND(V83="Preventivo",W83="Manual"),"40%",IF(AND(V83="Detectivo",W83="Automático"),"40%",IF(AND(V83="Detectivo",W83="Manual"),"30%",IF(AND(V83="Correctivo",W83="Automático"),"35%",IF(AND(V83="Correctivo",W83="Manual"),"25%",""))))))</f>
        <v>40%</v>
      </c>
      <c r="Y83" s="538" t="s">
        <v>17</v>
      </c>
      <c r="Z83" s="538" t="s">
        <v>20</v>
      </c>
      <c r="AA83" s="538" t="s">
        <v>110</v>
      </c>
      <c r="AB83" s="539">
        <f>IFERROR(IF(U83="Probabilidad",(G83-(+G83*X83)),IF(U83="Impacto",G83,"")),"")</f>
        <v>0.36</v>
      </c>
      <c r="AC83" s="540" t="str">
        <f>IFERROR(IF(AB83="","",IF(AB83&lt;=0.2,"Muy Baja",IF(AB83&lt;=0.4,"Baja",IF(AB83&lt;=0.6,"Media",IF(AB83&lt;=0.8,"Alta","Muy Alta"))))),"")</f>
        <v>Baja</v>
      </c>
      <c r="AD83" s="520">
        <f>+AB83</f>
        <v>0.36</v>
      </c>
      <c r="AE83" s="540" t="str">
        <f>IFERROR(IF(AF83="","",IF(AF83&lt;=0.2,"Leve",IF(AF83&lt;=0.4,"Menor",IF(AF83&lt;=0.6,"Moderado",IF(AF83&lt;=0.8,"Mayor","Catastrófico"))))),"")</f>
        <v>Moderado</v>
      </c>
      <c r="AF83" s="520">
        <f>IFERROR(IF(U83="Impacto",(K83-(+K83*X83)),IF(U83="Probabilidad",K83,"")),"")</f>
        <v>0.6</v>
      </c>
      <c r="AG83" s="532" t="str">
        <f>IFERROR(IF(OR(AND(AC83="Muy Baja",AE83="Leve"),AND(AC83="Muy Baja",AE83="Menor"),AND(AC83="Baja",AE83="Leve")),"Bajo",IF(OR(AND(AC83="Muy baja",AE83="Moderado"),AND(AC83="Baja",AE83="Menor"),AND(AC83="Baja",AE83="Moderado"),AND(AC83="Media",AE83="Leve"),AND(AC83="Media",AE83="Menor"),AND(AC83="Media",AE83="Moderado"),AND(AC83="Alta",AE83="Leve"),AND(AC83="Alta",AE83="Menor")),"Moderado",IF(OR(AND(AC83="Muy Baja",AE83="Mayor"),AND(AC83="Baja",AE83="Mayor"),AND(AC83="Media",AE83="Mayor"),AND(AC83="Alta",AE83="Moderado"),AND(AC83="Alta",AE83="Mayor"),AND(AC83="Muy Alta",AE83="Leve"),AND(AC83="Muy Alta",AE83="Menor"),AND(AC83="Muy Alta",AE83="Moderado"),AND(AC83="Muy Alta",AE83="Mayor")),"Alto",IF(OR(AND(AC83="Muy Baja",AE83="Catastrófico"),AND(AC83="Baja",AE83="Catastrófico"),AND(AC83="Media",AE83="Catastrófico"),AND(AC83="Alta",AE83="Catastrófico"),AND(AC83="Muy Alta",AE83="Catastrófico")),"Extremo","")))),"")</f>
        <v>Moderado</v>
      </c>
      <c r="AH83" s="505" t="s">
        <v>124</v>
      </c>
      <c r="AI83" s="487" t="s">
        <v>1014</v>
      </c>
      <c r="AJ83" s="523" t="s">
        <v>748</v>
      </c>
      <c r="AK83" s="536" t="s">
        <v>1011</v>
      </c>
      <c r="AL83" s="489" t="s">
        <v>1017</v>
      </c>
      <c r="AM83" s="466" t="s">
        <v>1266</v>
      </c>
      <c r="AN83" s="466" t="s">
        <v>1267</v>
      </c>
      <c r="AO83" s="466" t="s">
        <v>1355</v>
      </c>
      <c r="AP83" s="466" t="s">
        <v>1125</v>
      </c>
      <c r="AQ83" s="470" t="s">
        <v>1334</v>
      </c>
    </row>
    <row r="84" spans="1:43" ht="114" customHeight="1" x14ac:dyDescent="0.25">
      <c r="A84" s="465"/>
      <c r="B84" s="487"/>
      <c r="C84" s="489"/>
      <c r="D84" s="487"/>
      <c r="E84" s="487"/>
      <c r="F84" s="496"/>
      <c r="G84" s="495"/>
      <c r="H84" s="495"/>
      <c r="I84" s="488"/>
      <c r="J84" s="496"/>
      <c r="K84" s="495"/>
      <c r="L84" s="497"/>
      <c r="M84" s="488"/>
      <c r="N84" s="487"/>
      <c r="O84" s="487"/>
      <c r="P84" s="488"/>
      <c r="Q84" s="490"/>
      <c r="R84" s="488"/>
      <c r="S84" s="487"/>
      <c r="T84" s="489"/>
      <c r="U84" s="488"/>
      <c r="V84" s="488"/>
      <c r="W84" s="488"/>
      <c r="X84" s="488"/>
      <c r="Y84" s="488"/>
      <c r="Z84" s="488"/>
      <c r="AA84" s="488"/>
      <c r="AB84" s="488"/>
      <c r="AC84" s="488"/>
      <c r="AD84" s="488"/>
      <c r="AE84" s="488"/>
      <c r="AF84" s="488"/>
      <c r="AG84" s="488"/>
      <c r="AH84" s="505"/>
      <c r="AI84" s="487"/>
      <c r="AJ84" s="523"/>
      <c r="AK84" s="536"/>
      <c r="AL84" s="489"/>
      <c r="AM84" s="466"/>
      <c r="AN84" s="466"/>
      <c r="AO84" s="466"/>
      <c r="AP84" s="466"/>
      <c r="AQ84" s="470"/>
    </row>
    <row r="85" spans="1:43" ht="114" customHeight="1" x14ac:dyDescent="0.25">
      <c r="A85" s="465"/>
      <c r="B85" s="487"/>
      <c r="C85" s="489"/>
      <c r="D85" s="487"/>
      <c r="E85" s="487"/>
      <c r="F85" s="496"/>
      <c r="G85" s="495"/>
      <c r="H85" s="495"/>
      <c r="I85" s="94"/>
      <c r="J85" s="496"/>
      <c r="K85" s="495"/>
      <c r="L85" s="497"/>
      <c r="M85" s="94">
        <v>2</v>
      </c>
      <c r="N85" s="487"/>
      <c r="O85" s="487"/>
      <c r="P85" s="122" t="s">
        <v>782</v>
      </c>
      <c r="Q85" s="120" t="s">
        <v>792</v>
      </c>
      <c r="R85" s="120" t="s">
        <v>765</v>
      </c>
      <c r="S85" s="487"/>
      <c r="T85" s="489"/>
      <c r="U85" s="94" t="s">
        <v>1</v>
      </c>
      <c r="V85" s="125" t="s">
        <v>14</v>
      </c>
      <c r="W85" s="125" t="s">
        <v>7</v>
      </c>
      <c r="X85" s="121">
        <v>0.25</v>
      </c>
      <c r="Y85" s="125" t="s">
        <v>17</v>
      </c>
      <c r="Z85" s="125" t="s">
        <v>20</v>
      </c>
      <c r="AA85" s="125" t="s">
        <v>468</v>
      </c>
      <c r="AB85" s="121">
        <v>0.36</v>
      </c>
      <c r="AC85" s="146" t="str">
        <f>IFERROR(IF(AB85="","",IF(AB85&lt;=0.2,"Muy Baja",IF(AB85&lt;=0.4,"Baja",IF(AB85&lt;=0.6,"Media",IF(AB85&lt;=0.8,"Alta","Muy Alta"))))),"")</f>
        <v>Baja</v>
      </c>
      <c r="AD85" s="121">
        <v>0.36</v>
      </c>
      <c r="AE85" s="146" t="str">
        <f>IFERROR(IF(AF85="","",IF(AF85&lt;=0.2,"Leve",IF(AF85&lt;=0.4,"Menor",IF(AF85&lt;=0.6,"Moderado",IF(AF85&lt;=0.8,"Mayor","Catastrófico"))))),"")</f>
        <v>Moderado</v>
      </c>
      <c r="AF85" s="121">
        <v>0.45</v>
      </c>
      <c r="AG85" s="147" t="str">
        <f>IFERROR(IF(OR(AND(AC85="Muy Baja",AE85="Leve"),AND(AC85="Muy Baja",AE85="Menor"),AND(AC85="Baja",AE85="Leve")),"Bajo",IF(OR(AND(AC85="Muy baja",AE85="Moderado"),AND(AC85="Baja",AE85="Menor"),AND(AC85="Baja",AE85="Moderado"),AND(AC85="Media",AE85="Leve"),AND(AC85="Media",AE85="Menor"),AND(AC85="Media",AE85="Moderado"),AND(AC85="Alta",AE85="Leve"),AND(AC85="Alta",AE85="Menor")),"Moderado",IF(OR(AND(AC85="Muy Baja",AE85="Mayor"),AND(AC85="Baja",AE85="Mayor"),AND(AC85="Media",AE85="Mayor"),AND(AC85="Alta",AE85="Moderado"),AND(AC85="Alta",AE85="Mayor"),AND(AC85="Muy Alta",AE85="Leve"),AND(AC85="Muy Alta",AE85="Menor"),AND(AC85="Muy Alta",AE85="Moderado"),AND(AC85="Muy Alta",AE85="Mayor")),"Alto",IF(OR(AND(AC85="Muy Baja",AE85="Catastrófico"),AND(AC85="Baja",AE85="Catastrófico"),AND(AC85="Media",AE85="Catastrófico"),AND(AC85="Alta",AE85="Catastrófico"),AND(AC85="Muy Alta",AE85="Catastrófico")),"Extremo","")))),"")</f>
        <v>Moderado</v>
      </c>
      <c r="AH85" s="505"/>
      <c r="AI85" s="487"/>
      <c r="AJ85" s="523"/>
      <c r="AK85" s="536"/>
      <c r="AL85" s="489"/>
      <c r="AM85" s="466"/>
      <c r="AN85" s="466"/>
      <c r="AO85" s="466"/>
      <c r="AP85" s="466"/>
      <c r="AQ85" s="470"/>
    </row>
    <row r="86" spans="1:43" ht="114" customHeight="1" x14ac:dyDescent="0.25">
      <c r="A86" s="465"/>
      <c r="B86" s="487" t="s">
        <v>888</v>
      </c>
      <c r="C86" s="487" t="s">
        <v>1018</v>
      </c>
      <c r="D86" s="487" t="s">
        <v>793</v>
      </c>
      <c r="E86" s="487" t="s">
        <v>240</v>
      </c>
      <c r="F86" s="496" t="s">
        <v>98</v>
      </c>
      <c r="G86" s="495">
        <v>0.6</v>
      </c>
      <c r="H86" s="495" t="s">
        <v>882</v>
      </c>
      <c r="I86" s="495" t="str">
        <f>IF(NOT(ISERROR(MATCH(H86,'[14]Tabla Impacto'!$B$221:$B$223,0))),'[14]Tabla Impacto'!$F$223&amp;"Por favor no seleccionar los criterios de impacto(Afectación Económica o presupuestal y Pérdida Reputacional)",H86)</f>
        <v xml:space="preserve">     El riesgo afecta la imagen de la entidad internamente, de conocimiento general, nivel interno, de junta directiva y accionistas y/o de proveedores</v>
      </c>
      <c r="J86" s="496" t="s">
        <v>75</v>
      </c>
      <c r="K86" s="495">
        <v>0.4</v>
      </c>
      <c r="L86" s="497" t="str">
        <f>IF(OR(AND(F86="Muy Baja",J86="Leve"),AND(F86="Muy Baja",J86="Menor"),AND(F86="Baja",J86="Leve")),"Bajo",IF(OR(AND(F86="Muy baja",J86="Moderado"),AND(F86="Baja",J86="Menor"),AND(F86="Baja",J86="Moderado"),AND(F86="Media",J86="Leve"),AND(F86="Media",J86="Menor"),AND(F86="Media",J86="Moderado"),AND(F86="Alta",J86="Leve"),AND(F86="Alta",J86="Menor")),"Moderado",IF(OR(AND(F86="Muy Baja",J86="Mayor"),AND(F86="Baja",J86="Mayor"),AND(F86="Media",J86="Mayor"),AND(F86="Alta",J86="Moderado"),AND(F86="Alta",J86="Mayor"),AND(F86="Muy Alta",J86="Leve"),AND(F86="Muy Alta",J86="Menor"),AND(F86="Muy Alta",J86="Moderado"),AND(F86="Muy Alta",J86="Mayor")),"Alto",IF(OR(AND(F86="Muy Baja",J86="Catastrófico"),AND(F86="Baja",J86="Catastrófico"),AND(F86="Media",J86="Catastrófico"),AND(F86="Alta",J86="Catastrófico"),AND(F86="Muy Alta",J86="Catastrófico")),"Extremo",""))))</f>
        <v>Moderado</v>
      </c>
      <c r="M86" s="488">
        <v>1</v>
      </c>
      <c r="N86" s="487" t="s">
        <v>748</v>
      </c>
      <c r="O86" s="487" t="s">
        <v>794</v>
      </c>
      <c r="P86" s="489" t="s">
        <v>782</v>
      </c>
      <c r="Q86" s="487" t="s">
        <v>795</v>
      </c>
      <c r="R86" s="489" t="s">
        <v>889</v>
      </c>
      <c r="S86" s="489" t="s">
        <v>890</v>
      </c>
      <c r="T86" s="489" t="s">
        <v>1019</v>
      </c>
      <c r="U86" s="488" t="str">
        <f>IF(OR(V86="Preventivo",V86="Detectivo"),"Probabilidad",IF(V86="Correctivo","Impacto",""))</f>
        <v>Probabilidad</v>
      </c>
      <c r="V86" s="538" t="s">
        <v>12</v>
      </c>
      <c r="W86" s="538" t="s">
        <v>7</v>
      </c>
      <c r="X86" s="520" t="str">
        <f>IF(AND(V86="Preventivo",W86="Automático"),"50%",IF(AND(V86="Preventivo",W86="Manual"),"40%",IF(AND(V86="Detectivo",W86="Automático"),"40%",IF(AND(V86="Detectivo",W86="Manual"),"30%",IF(AND(V86="Correctivo",W86="Automático"),"35%",IF(AND(V86="Correctivo",W86="Manual"),"25%",""))))))</f>
        <v>40%</v>
      </c>
      <c r="Y86" s="538" t="s">
        <v>17</v>
      </c>
      <c r="Z86" s="538" t="s">
        <v>20</v>
      </c>
      <c r="AA86" s="538" t="s">
        <v>110</v>
      </c>
      <c r="AB86" s="539">
        <f>IFERROR(IF(U86="Probabilidad",(G86-(+G86*X86)),IF(U86="Impacto",G86,"")),"")</f>
        <v>0.36</v>
      </c>
      <c r="AC86" s="540" t="str">
        <f>IFERROR(IF(AB86="","",IF(AB86&lt;=0.2,"Muy Baja",IF(AB86&lt;=0.4,"Baja",IF(AB86&lt;=0.6,"Media",IF(AB86&lt;=0.8,"Alta","Muy Alta"))))),"")</f>
        <v>Baja</v>
      </c>
      <c r="AD86" s="520">
        <f>+AB86</f>
        <v>0.36</v>
      </c>
      <c r="AE86" s="540" t="str">
        <f>IFERROR(IF(AF86="","",IF(AF86&lt;=0.2,"Leve",IF(AF86&lt;=0.4,"Menor",IF(AF86&lt;=0.6,"Moderado",IF(AF86&lt;=0.8,"Mayor","Catastrófico"))))),"")</f>
        <v>Menor</v>
      </c>
      <c r="AF86" s="520">
        <f>IFERROR(IF(U86="Impacto",(K86-(+K86*X86)),IF(U86="Probabilidad",K86,"")),"")</f>
        <v>0.4</v>
      </c>
      <c r="AG86" s="532" t="str">
        <f>IFERROR(IF(OR(AND(AC86="Muy Baja",AE86="Leve"),AND(AC86="Muy Baja",AE86="Menor"),AND(AC86="Baja",AE86="Leve")),"Bajo",IF(OR(AND(AC86="Muy baja",AE86="Moderado"),AND(AC86="Baja",AE86="Menor"),AND(AC86="Baja",AE86="Moderado"),AND(AC86="Media",AE86="Leve"),AND(AC86="Media",AE86="Menor"),AND(AC86="Media",AE86="Moderado"),AND(AC86="Alta",AE86="Leve"),AND(AC86="Alta",AE86="Menor")),"Moderado",IF(OR(AND(AC86="Muy Baja",AE86="Mayor"),AND(AC86="Baja",AE86="Mayor"),AND(AC86="Media",AE86="Mayor"),AND(AC86="Alta",AE86="Moderado"),AND(AC86="Alta",AE86="Mayor"),AND(AC86="Muy Alta",AE86="Leve"),AND(AC86="Muy Alta",AE86="Menor"),AND(AC86="Muy Alta",AE86="Moderado"),AND(AC86="Muy Alta",AE86="Mayor")),"Alto",IF(OR(AND(AC86="Muy Baja",AE86="Catastrófico"),AND(AC86="Baja",AE86="Catastrófico"),AND(AC86="Media",AE86="Catastrófico"),AND(AC86="Alta",AE86="Catastrófico"),AND(AC86="Muy Alta",AE86="Catastrófico")),"Extremo","")))),"")</f>
        <v>Moderado</v>
      </c>
      <c r="AH86" s="505" t="s">
        <v>124</v>
      </c>
      <c r="AI86" s="487" t="s">
        <v>891</v>
      </c>
      <c r="AJ86" s="533" t="s">
        <v>748</v>
      </c>
      <c r="AK86" s="535" t="s">
        <v>1011</v>
      </c>
      <c r="AL86" s="487" t="s">
        <v>1020</v>
      </c>
      <c r="AM86" s="466" t="s">
        <v>1127</v>
      </c>
      <c r="AN86" s="466" t="s">
        <v>1268</v>
      </c>
      <c r="AO86" s="466" t="s">
        <v>1356</v>
      </c>
      <c r="AP86" s="466" t="s">
        <v>1125</v>
      </c>
      <c r="AQ86" s="470" t="s">
        <v>1335</v>
      </c>
    </row>
    <row r="87" spans="1:43" ht="114" customHeight="1" x14ac:dyDescent="0.25">
      <c r="A87" s="465"/>
      <c r="B87" s="488"/>
      <c r="C87" s="488"/>
      <c r="D87" s="488"/>
      <c r="E87" s="487"/>
      <c r="F87" s="488"/>
      <c r="G87" s="488"/>
      <c r="H87" s="488"/>
      <c r="I87" s="488"/>
      <c r="J87" s="488"/>
      <c r="K87" s="488"/>
      <c r="L87" s="488"/>
      <c r="M87" s="488"/>
      <c r="N87" s="488"/>
      <c r="O87" s="488"/>
      <c r="P87" s="490"/>
      <c r="Q87" s="488"/>
      <c r="R87" s="490"/>
      <c r="S87" s="490"/>
      <c r="T87" s="490"/>
      <c r="U87" s="488"/>
      <c r="V87" s="488"/>
      <c r="W87" s="488"/>
      <c r="X87" s="488"/>
      <c r="Y87" s="488"/>
      <c r="Z87" s="488"/>
      <c r="AA87" s="488"/>
      <c r="AB87" s="488"/>
      <c r="AC87" s="488"/>
      <c r="AD87" s="488"/>
      <c r="AE87" s="488"/>
      <c r="AF87" s="488"/>
      <c r="AG87" s="488"/>
      <c r="AH87" s="506"/>
      <c r="AI87" s="488"/>
      <c r="AJ87" s="534"/>
      <c r="AK87" s="534"/>
      <c r="AL87" s="487"/>
      <c r="AM87" s="469"/>
      <c r="AN87" s="466"/>
      <c r="AO87" s="469"/>
      <c r="AP87" s="469"/>
      <c r="AQ87" s="471"/>
    </row>
    <row r="88" spans="1:43" ht="114" customHeight="1" x14ac:dyDescent="0.25">
      <c r="A88" s="465"/>
      <c r="B88" s="95" t="s">
        <v>1021</v>
      </c>
      <c r="C88" s="95" t="s">
        <v>1022</v>
      </c>
      <c r="D88" s="95" t="s">
        <v>1023</v>
      </c>
      <c r="E88" s="95">
        <v>2</v>
      </c>
      <c r="F88" s="160" t="s">
        <v>376</v>
      </c>
      <c r="G88" s="161">
        <v>0.2</v>
      </c>
      <c r="H88" s="161" t="s">
        <v>1024</v>
      </c>
      <c r="I88" s="110"/>
      <c r="J88" s="160" t="s">
        <v>75</v>
      </c>
      <c r="K88" s="161">
        <v>0.4</v>
      </c>
      <c r="L88" s="162" t="s">
        <v>374</v>
      </c>
      <c r="M88" s="122">
        <v>1</v>
      </c>
      <c r="N88" s="95" t="s">
        <v>748</v>
      </c>
      <c r="O88" s="95" t="s">
        <v>1025</v>
      </c>
      <c r="P88" s="95" t="s">
        <v>293</v>
      </c>
      <c r="Q88" s="95" t="s">
        <v>1026</v>
      </c>
      <c r="R88" s="95" t="s">
        <v>1027</v>
      </c>
      <c r="S88" s="95" t="s">
        <v>1028</v>
      </c>
      <c r="T88" s="95" t="s">
        <v>1029</v>
      </c>
      <c r="U88" s="122" t="s">
        <v>2</v>
      </c>
      <c r="V88" s="163" t="s">
        <v>12</v>
      </c>
      <c r="W88" s="163" t="s">
        <v>7</v>
      </c>
      <c r="X88" s="164">
        <v>0.4</v>
      </c>
      <c r="Y88" s="163" t="s">
        <v>17</v>
      </c>
      <c r="Z88" s="163" t="s">
        <v>20</v>
      </c>
      <c r="AA88" s="163" t="s">
        <v>110</v>
      </c>
      <c r="AB88" s="165">
        <v>0.12</v>
      </c>
      <c r="AC88" s="166" t="s">
        <v>42</v>
      </c>
      <c r="AD88" s="164">
        <v>0.12</v>
      </c>
      <c r="AE88" s="166" t="s">
        <v>75</v>
      </c>
      <c r="AF88" s="164">
        <v>0.4</v>
      </c>
      <c r="AG88" s="167" t="s">
        <v>374</v>
      </c>
      <c r="AH88" s="196" t="s">
        <v>124</v>
      </c>
      <c r="AI88" s="489" t="s">
        <v>1030</v>
      </c>
      <c r="AJ88" s="489"/>
      <c r="AK88" s="489"/>
      <c r="AL88" s="95" t="s">
        <v>1031</v>
      </c>
      <c r="AM88" s="119" t="s">
        <v>1269</v>
      </c>
      <c r="AN88" s="119" t="s">
        <v>1128</v>
      </c>
      <c r="AO88" s="119" t="s">
        <v>1129</v>
      </c>
      <c r="AP88" s="119" t="s">
        <v>1125</v>
      </c>
      <c r="AQ88" s="182" t="s">
        <v>1336</v>
      </c>
    </row>
    <row r="89" spans="1:43" ht="114" customHeight="1" x14ac:dyDescent="0.25">
      <c r="A89" s="464" t="s">
        <v>1061</v>
      </c>
      <c r="B89" s="481" t="s">
        <v>379</v>
      </c>
      <c r="C89" s="481" t="s">
        <v>380</v>
      </c>
      <c r="D89" s="88" t="s">
        <v>381</v>
      </c>
      <c r="E89" s="472" t="s">
        <v>229</v>
      </c>
      <c r="F89" s="529" t="s">
        <v>223</v>
      </c>
      <c r="G89" s="475">
        <v>0.6</v>
      </c>
      <c r="H89" s="476" t="s">
        <v>140</v>
      </c>
      <c r="I89" s="475" t="str">
        <f>IF(NOT(ISERROR(MATCH(H89,'[15]Tabla Impacto'!$B$221:$B$223,0))),'[15]Tabla Impacto'!$F$223&amp;"Por favor no seleccionar los criterios de impacto(Afectación Económica o presupuestal y Pérdida Reputacional)",H89)</f>
        <v xml:space="preserve">     El riesgo afecta la imagen de la entidad con algunos usuarios de relevancia frente al logro de los objetivos</v>
      </c>
      <c r="J89" s="529" t="s">
        <v>72</v>
      </c>
      <c r="K89" s="475">
        <v>0.6</v>
      </c>
      <c r="L89" s="530" t="s">
        <v>157</v>
      </c>
      <c r="M89" s="94">
        <v>1</v>
      </c>
      <c r="N89" s="95" t="s">
        <v>382</v>
      </c>
      <c r="O89" s="95" t="s">
        <v>388</v>
      </c>
      <c r="P89" s="95" t="s">
        <v>336</v>
      </c>
      <c r="Q89" s="95" t="s">
        <v>383</v>
      </c>
      <c r="R89" s="95" t="s">
        <v>384</v>
      </c>
      <c r="S89" s="95" t="s">
        <v>385</v>
      </c>
      <c r="T89" s="95" t="s">
        <v>386</v>
      </c>
      <c r="U89" s="130" t="str">
        <f t="shared" ref="U89:U91" si="36">IF(OR(V89="Preventivo",V89="Detectivo"),"Probabilidad",IF(V89="Correctivo","Impacto",""))</f>
        <v>Probabilidad</v>
      </c>
      <c r="V89" s="97" t="s">
        <v>13</v>
      </c>
      <c r="W89" s="97" t="s">
        <v>7</v>
      </c>
      <c r="X89" s="98" t="str">
        <f>IF(AND(V89="Preventivo",W89="Automático"),"50%",IF(AND(V89="Preventivo",W89="Manual"),"40%",IF(AND(V89="Detectivo",W89="Automático"),"40%",IF(AND(V89="Detectivo",W89="Manual"),"30%",IF(AND(V89="Correctivo",W89="Automático"),"35%",IF(AND(V89="Correctivo",W89="Manual"),"25%",""))))))</f>
        <v>30%</v>
      </c>
      <c r="Y89" s="97" t="s">
        <v>18</v>
      </c>
      <c r="Z89" s="97" t="s">
        <v>20</v>
      </c>
      <c r="AA89" s="97" t="s">
        <v>110</v>
      </c>
      <c r="AB89" s="99">
        <f>IFERROR(IF(U89="Probabilidad",(G89-(+G89*X89)),IF(U89="Impacto",G89,"")),"")</f>
        <v>0.42</v>
      </c>
      <c r="AC89" s="100" t="str">
        <f>IFERROR(IF(AB89="","",IF(AB89&lt;=0.2,"Muy Baja",IF(AB89&lt;=0.4,"Baja",IF(AB89&lt;=0.6,"Media",IF(AB89&lt;=0.8,"Alta","Muy Alta"))))),"")</f>
        <v>Media</v>
      </c>
      <c r="AD89" s="98">
        <f>+AB89</f>
        <v>0.42</v>
      </c>
      <c r="AE89" s="100" t="str">
        <f>IFERROR(IF(AF89="","",IF(AF89&lt;=0.2,"Leve",IF(AF89&lt;=0.4,"Menor",IF(AF89&lt;=0.6,"Moderado",IF(AF89&lt;=0.8,"Mayor","Catastrófico"))))),"")</f>
        <v>Moderado</v>
      </c>
      <c r="AF89" s="98">
        <f>IFERROR(IF(U89="Impacto",(K89-(+K89*X89)),IF(U89="Probabilidad",K89,"")),"")</f>
        <v>0.6</v>
      </c>
      <c r="AG89" s="101" t="str">
        <f>IFERROR(IF(OR(AND(AC89="Muy Baja",AE89="Leve"),AND(AC89="Muy Baja",AE89="Menor"),AND(AC89="Baja",AE89="Leve")),"Bajo",IF(OR(AND(AC89="Muy baja",AE89="Moderado"),AND(AC89="Baja",AE89="Menor"),AND(AC89="Baja",AE89="Moderado"),AND(AC89="Media",AE89="Leve"),AND(AC89="Media",AE89="Menor"),AND(AC89="Media",AE89="Moderado"),AND(AC89="Alta",AE89="Leve"),AND(AC89="Alta",AE89="Menor")),"Moderado",IF(OR(AND(AC89="Muy Baja",AE89="Mayor"),AND(AC89="Baja",AE89="Mayor"),AND(AC89="Media",AE89="Mayor"),AND(AC89="Alta",AE89="Moderado"),AND(AC89="Alta",AE89="Mayor"),AND(AC89="Muy Alta",AE89="Leve"),AND(AC89="Muy Alta",AE89="Menor"),AND(AC89="Muy Alta",AE89="Moderado"),AND(AC89="Muy Alta",AE89="Mayor")),"Alto",IF(OR(AND(AC89="Muy Baja",AE89="Catastrófico"),AND(AC89="Baja",AE89="Catastrófico"),AND(AC89="Media",AE89="Catastrófico"),AND(AC89="Alta",AE89="Catastrófico"),AND(AC89="Muy Alta",AE89="Catastrófico")),"Extremo","")))),"")</f>
        <v>Moderado</v>
      </c>
      <c r="AH89" s="523" t="s">
        <v>124</v>
      </c>
      <c r="AI89" s="487" t="s">
        <v>387</v>
      </c>
      <c r="AJ89" s="523" t="s">
        <v>388</v>
      </c>
      <c r="AK89" s="523" t="s">
        <v>1032</v>
      </c>
      <c r="AL89" s="487" t="s">
        <v>389</v>
      </c>
      <c r="AM89" s="513" t="s">
        <v>1130</v>
      </c>
      <c r="AN89" s="513" t="s">
        <v>1357</v>
      </c>
      <c r="AO89" s="513" t="s">
        <v>1358</v>
      </c>
      <c r="AP89" s="513" t="s">
        <v>1131</v>
      </c>
      <c r="AQ89" s="514" t="s">
        <v>1339</v>
      </c>
    </row>
    <row r="90" spans="1:43" ht="114" customHeight="1" x14ac:dyDescent="0.25">
      <c r="A90" s="465"/>
      <c r="B90" s="481"/>
      <c r="C90" s="481"/>
      <c r="D90" s="88" t="s">
        <v>390</v>
      </c>
      <c r="E90" s="472"/>
      <c r="F90" s="529"/>
      <c r="G90" s="475"/>
      <c r="H90" s="476"/>
      <c r="I90" s="475"/>
      <c r="J90" s="529"/>
      <c r="K90" s="475"/>
      <c r="L90" s="530"/>
      <c r="M90" s="94">
        <v>2</v>
      </c>
      <c r="N90" s="95" t="s">
        <v>382</v>
      </c>
      <c r="O90" s="95" t="s">
        <v>388</v>
      </c>
      <c r="P90" s="95" t="s">
        <v>155</v>
      </c>
      <c r="Q90" s="95" t="s">
        <v>391</v>
      </c>
      <c r="R90" s="95" t="s">
        <v>392</v>
      </c>
      <c r="S90" s="95" t="s">
        <v>393</v>
      </c>
      <c r="T90" s="95" t="s">
        <v>207</v>
      </c>
      <c r="U90" s="130" t="s">
        <v>2</v>
      </c>
      <c r="V90" s="163" t="s">
        <v>394</v>
      </c>
      <c r="W90" s="163" t="s">
        <v>395</v>
      </c>
      <c r="X90" s="164">
        <v>0.4</v>
      </c>
      <c r="Y90" s="97" t="s">
        <v>18</v>
      </c>
      <c r="Z90" s="97" t="s">
        <v>21</v>
      </c>
      <c r="AA90" s="97" t="s">
        <v>110</v>
      </c>
      <c r="AB90" s="99">
        <v>0.252</v>
      </c>
      <c r="AC90" s="100" t="str">
        <f>IFERROR(IF(AB90="","",IF(AB90&lt;=0.2,"Muy Baja",IF(AB90&lt;=0.4,"Baja",IF(AB90&lt;=0.6,"Media",IF(AB90&lt;=0.8,"Alta","Muy Alta"))))),"")</f>
        <v>Baja</v>
      </c>
      <c r="AD90" s="98">
        <v>0.252</v>
      </c>
      <c r="AE90" s="128" t="s">
        <v>157</v>
      </c>
      <c r="AF90" s="98">
        <v>0.6</v>
      </c>
      <c r="AG90" s="101" t="s">
        <v>72</v>
      </c>
      <c r="AH90" s="523"/>
      <c r="AI90" s="487"/>
      <c r="AJ90" s="523"/>
      <c r="AK90" s="523"/>
      <c r="AL90" s="487"/>
      <c r="AM90" s="513"/>
      <c r="AN90" s="513"/>
      <c r="AO90" s="513"/>
      <c r="AP90" s="513"/>
      <c r="AQ90" s="514"/>
    </row>
    <row r="91" spans="1:43" ht="114" customHeight="1" x14ac:dyDescent="0.25">
      <c r="A91" s="465"/>
      <c r="B91" s="481"/>
      <c r="C91" s="481"/>
      <c r="D91" s="88" t="s">
        <v>396</v>
      </c>
      <c r="E91" s="472"/>
      <c r="F91" s="529"/>
      <c r="G91" s="475"/>
      <c r="H91" s="476"/>
      <c r="I91" s="475">
        <f>IF(NOT(ISERROR(MATCH(H91,_xlfn.ANCHORARRAY(#REF!),0))),#REF!&amp;"Por favor no seleccionar los criterios de impacto",H91)</f>
        <v>0</v>
      </c>
      <c r="J91" s="529"/>
      <c r="K91" s="475"/>
      <c r="L91" s="530"/>
      <c r="M91" s="94">
        <v>3</v>
      </c>
      <c r="N91" s="95" t="s">
        <v>382</v>
      </c>
      <c r="O91" s="95" t="s">
        <v>388</v>
      </c>
      <c r="P91" s="95" t="s">
        <v>155</v>
      </c>
      <c r="Q91" s="95" t="s">
        <v>397</v>
      </c>
      <c r="R91" s="95" t="s">
        <v>398</v>
      </c>
      <c r="S91" s="95" t="s">
        <v>399</v>
      </c>
      <c r="T91" s="95" t="s">
        <v>207</v>
      </c>
      <c r="U91" s="96" t="str">
        <f t="shared" si="36"/>
        <v>Probabilidad</v>
      </c>
      <c r="V91" s="97" t="s">
        <v>13</v>
      </c>
      <c r="W91" s="97" t="s">
        <v>7</v>
      </c>
      <c r="X91" s="98" t="str">
        <f>IF(AND(V91="Preventivo",W91="Automático"),"50%",IF(AND(V91="Preventivo",W91="Manual"),"40%",IF(AND(V91="Detectivo",W91="Automático"),"40%",IF(AND(V91="Detectivo",W91="Manual"),"30%",IF(AND(V91="Correctivo",W91="Automático"),"35%",IF(AND(V91="Correctivo",W91="Manual"),"25%",""))))))</f>
        <v>30%</v>
      </c>
      <c r="Y91" s="97" t="s">
        <v>18</v>
      </c>
      <c r="Z91" s="97" t="s">
        <v>20</v>
      </c>
      <c r="AA91" s="97" t="s">
        <v>110</v>
      </c>
      <c r="AB91" s="99">
        <v>0.17599999999999999</v>
      </c>
      <c r="AC91" s="100" t="str">
        <f>IFERROR(IF(AB91="","",IF(AB91&lt;=0.2,"Muy Baja",IF(AB91&lt;=0.4,"Baja",IF(AB91&lt;=0.6,"Media",IF(AB91&lt;=0.8,"Alta","Muy Alta"))))),"")</f>
        <v>Muy Baja</v>
      </c>
      <c r="AD91" s="98">
        <v>0.17599999999999999</v>
      </c>
      <c r="AE91" s="100" t="str">
        <f t="shared" ref="AE91" si="37">IFERROR(IF(AF91="","",IF(AF91&lt;=0.2,"Leve",IF(AF91&lt;=0.4,"Menor",IF(AF91&lt;=0.6,"Moderado",IF(AF91&lt;=0.8,"Mayor","Catastrófico"))))),"")</f>
        <v>Moderado</v>
      </c>
      <c r="AF91" s="98">
        <f>IFERROR(IF(AND(U89="Impacto",U91="Impacto"),(AF89-(+AF89*X91)),IF(U91="Impacto",($J$7-(+$J$7*X91)),IF(U91="Probabilidad",AF89,""))),"")</f>
        <v>0.6</v>
      </c>
      <c r="AG91" s="101" t="str">
        <f t="shared" ref="AG91" si="38">IFERROR(IF(OR(AND(AC91="Muy Baja",AE91="Leve"),AND(AC91="Muy Baja",AE91="Menor"),AND(AC91="Baja",AE91="Leve")),"Bajo",IF(OR(AND(AC91="Muy baja",AE91="Moderado"),AND(AC91="Baja",AE91="Menor"),AND(AC91="Baja",AE91="Moderado"),AND(AC91="Media",AE91="Leve"),AND(AC91="Media",AE91="Menor"),AND(AC91="Media",AE91="Moderado"),AND(AC91="Alta",AE91="Leve"),AND(AC91="Alta",AE91="Menor")),"Moderado",IF(OR(AND(AC91="Muy Baja",AE91="Mayor"),AND(AC91="Baja",AE91="Mayor"),AND(AC91="Media",AE91="Mayor"),AND(AC91="Alta",AE91="Moderado"),AND(AC91="Alta",AE91="Mayor"),AND(AC91="Muy Alta",AE91="Leve"),AND(AC91="Muy Alta",AE91="Menor"),AND(AC91="Muy Alta",AE91="Moderado"),AND(AC91="Muy Alta",AE91="Mayor")),"Alto",IF(OR(AND(AC91="Muy Baja",AE91="Catastrófico"),AND(AC91="Baja",AE91="Catastrófico"),AND(AC91="Media",AE91="Catastrófico"),AND(AC91="Alta",AE91="Catastrófico"),AND(AC91="Muy Alta",AE91="Catastrófico")),"Extremo","")))),"")</f>
        <v>Moderado</v>
      </c>
      <c r="AH91" s="523"/>
      <c r="AI91" s="487"/>
      <c r="AJ91" s="523"/>
      <c r="AK91" s="523"/>
      <c r="AL91" s="487"/>
      <c r="AM91" s="513"/>
      <c r="AN91" s="513"/>
      <c r="AO91" s="513"/>
      <c r="AP91" s="513"/>
      <c r="AQ91" s="514"/>
    </row>
    <row r="92" spans="1:43" ht="114" customHeight="1" x14ac:dyDescent="0.25">
      <c r="A92" s="465"/>
      <c r="B92" s="481" t="s">
        <v>843</v>
      </c>
      <c r="C92" s="487" t="s">
        <v>844</v>
      </c>
      <c r="D92" s="120" t="s">
        <v>845</v>
      </c>
      <c r="E92" s="487">
        <v>3</v>
      </c>
      <c r="F92" s="528" t="s">
        <v>44</v>
      </c>
      <c r="G92" s="520">
        <v>0.4</v>
      </c>
      <c r="H92" s="476" t="s">
        <v>140</v>
      </c>
      <c r="I92" s="94"/>
      <c r="J92" s="529" t="s">
        <v>72</v>
      </c>
      <c r="K92" s="475">
        <v>0.6</v>
      </c>
      <c r="L92" s="530" t="s">
        <v>157</v>
      </c>
      <c r="M92" s="94">
        <v>1</v>
      </c>
      <c r="N92" s="95" t="s">
        <v>382</v>
      </c>
      <c r="O92" s="95" t="s">
        <v>846</v>
      </c>
      <c r="P92" s="95" t="s">
        <v>847</v>
      </c>
      <c r="Q92" s="120" t="s">
        <v>848</v>
      </c>
      <c r="R92" s="120" t="s">
        <v>849</v>
      </c>
      <c r="S92" s="120" t="s">
        <v>850</v>
      </c>
      <c r="T92" s="120" t="s">
        <v>851</v>
      </c>
      <c r="U92" s="130" t="s">
        <v>2</v>
      </c>
      <c r="V92" s="163" t="s">
        <v>394</v>
      </c>
      <c r="W92" s="163" t="s">
        <v>7</v>
      </c>
      <c r="X92" s="164">
        <v>0.4</v>
      </c>
      <c r="Y92" s="97" t="s">
        <v>17</v>
      </c>
      <c r="Z92" s="97" t="s">
        <v>20</v>
      </c>
      <c r="AA92" s="97" t="s">
        <v>110</v>
      </c>
      <c r="AB92" s="99">
        <v>0.24</v>
      </c>
      <c r="AC92" s="100" t="str">
        <f>IFERROR(IF(AB92="","",IF(AB92&lt;=0.2,"Muy Baja",IF(AB92&lt;=0.4,"Baja",IF(AB92&lt;=0.6,"Media",IF(AB92&lt;=0.8,"Alta","Muy Alta"))))),"")</f>
        <v>Baja</v>
      </c>
      <c r="AD92" s="99">
        <v>0.24</v>
      </c>
      <c r="AE92" s="128" t="s">
        <v>157</v>
      </c>
      <c r="AF92" s="98">
        <v>0.6</v>
      </c>
      <c r="AG92" s="101" t="s">
        <v>72</v>
      </c>
      <c r="AH92" s="523" t="s">
        <v>124</v>
      </c>
      <c r="AI92" s="487" t="s">
        <v>852</v>
      </c>
      <c r="AJ92" s="523" t="s">
        <v>853</v>
      </c>
      <c r="AK92" s="523" t="s">
        <v>1033</v>
      </c>
      <c r="AL92" s="487" t="s">
        <v>1034</v>
      </c>
      <c r="AM92" s="466" t="s">
        <v>1132</v>
      </c>
      <c r="AN92" s="466"/>
      <c r="AO92" s="466" t="s">
        <v>1359</v>
      </c>
      <c r="AP92" s="513" t="s">
        <v>1133</v>
      </c>
      <c r="AQ92" s="470" t="s">
        <v>1346</v>
      </c>
    </row>
    <row r="93" spans="1:43" ht="114" customHeight="1" x14ac:dyDescent="0.25">
      <c r="A93" s="465"/>
      <c r="B93" s="481"/>
      <c r="C93" s="487"/>
      <c r="D93" s="120" t="s">
        <v>854</v>
      </c>
      <c r="E93" s="488"/>
      <c r="F93" s="528"/>
      <c r="G93" s="520"/>
      <c r="H93" s="476"/>
      <c r="I93" s="94"/>
      <c r="J93" s="529"/>
      <c r="K93" s="475"/>
      <c r="L93" s="530"/>
      <c r="M93" s="488">
        <v>2</v>
      </c>
      <c r="N93" s="487" t="s">
        <v>382</v>
      </c>
      <c r="O93" s="487" t="s">
        <v>853</v>
      </c>
      <c r="P93" s="487" t="s">
        <v>855</v>
      </c>
      <c r="Q93" s="487" t="s">
        <v>856</v>
      </c>
      <c r="R93" s="487" t="s">
        <v>857</v>
      </c>
      <c r="S93" s="487" t="s">
        <v>858</v>
      </c>
      <c r="T93" s="488" t="s">
        <v>859</v>
      </c>
      <c r="U93" s="525" t="s">
        <v>2</v>
      </c>
      <c r="V93" s="526" t="s">
        <v>394</v>
      </c>
      <c r="W93" s="526" t="s">
        <v>7</v>
      </c>
      <c r="X93" s="527">
        <v>0.4</v>
      </c>
      <c r="Y93" s="531" t="s">
        <v>17</v>
      </c>
      <c r="Z93" s="97" t="s">
        <v>20</v>
      </c>
      <c r="AA93" s="492" t="s">
        <v>110</v>
      </c>
      <c r="AB93" s="493">
        <v>0.14399999999999999</v>
      </c>
      <c r="AC93" s="494" t="str">
        <f>IFERROR(IF(AB93="","",IF(AB93&lt;=0.2,"Muy Baja",IF(AB93&lt;=0.4,"Baja",IF(AB93&lt;=0.6,"Media",IF(AB93&lt;=0.8,"Alta","Muy Alta"))))),"")</f>
        <v>Muy Baja</v>
      </c>
      <c r="AD93" s="99">
        <v>0.14399999999999999</v>
      </c>
      <c r="AE93" s="524" t="s">
        <v>157</v>
      </c>
      <c r="AF93" s="485">
        <v>0.6</v>
      </c>
      <c r="AG93" s="486" t="s">
        <v>72</v>
      </c>
      <c r="AH93" s="523"/>
      <c r="AI93" s="487"/>
      <c r="AJ93" s="523"/>
      <c r="AK93" s="523"/>
      <c r="AL93" s="487"/>
      <c r="AM93" s="466"/>
      <c r="AN93" s="466"/>
      <c r="AO93" s="466"/>
      <c r="AP93" s="513"/>
      <c r="AQ93" s="470"/>
    </row>
    <row r="94" spans="1:43" ht="114" customHeight="1" x14ac:dyDescent="0.25">
      <c r="A94" s="465"/>
      <c r="B94" s="481"/>
      <c r="C94" s="487"/>
      <c r="D94" s="120" t="s">
        <v>860</v>
      </c>
      <c r="E94" s="488"/>
      <c r="F94" s="528"/>
      <c r="G94" s="520"/>
      <c r="H94" s="476"/>
      <c r="I94" s="94"/>
      <c r="J94" s="529"/>
      <c r="K94" s="475"/>
      <c r="L94" s="530"/>
      <c r="M94" s="488"/>
      <c r="N94" s="487"/>
      <c r="O94" s="487"/>
      <c r="P94" s="487"/>
      <c r="Q94" s="487"/>
      <c r="R94" s="487"/>
      <c r="S94" s="487"/>
      <c r="T94" s="488"/>
      <c r="U94" s="525"/>
      <c r="V94" s="526"/>
      <c r="W94" s="526"/>
      <c r="X94" s="527"/>
      <c r="Y94" s="531"/>
      <c r="Z94" s="97"/>
      <c r="AA94" s="492"/>
      <c r="AB94" s="493"/>
      <c r="AC94" s="494"/>
      <c r="AD94" s="99"/>
      <c r="AE94" s="524"/>
      <c r="AF94" s="485"/>
      <c r="AG94" s="486"/>
      <c r="AH94" s="523"/>
      <c r="AI94" s="487"/>
      <c r="AJ94" s="523"/>
      <c r="AK94" s="523"/>
      <c r="AL94" s="487"/>
      <c r="AM94" s="466"/>
      <c r="AN94" s="466"/>
      <c r="AO94" s="466"/>
      <c r="AP94" s="513"/>
      <c r="AQ94" s="470"/>
    </row>
    <row r="95" spans="1:43" ht="114" customHeight="1" x14ac:dyDescent="0.25">
      <c r="A95" s="464" t="s">
        <v>1062</v>
      </c>
      <c r="B95" s="472" t="s">
        <v>298</v>
      </c>
      <c r="C95" s="472" t="s">
        <v>299</v>
      </c>
      <c r="D95" s="102" t="s">
        <v>1036</v>
      </c>
      <c r="E95" s="473">
        <v>115</v>
      </c>
      <c r="F95" s="474" t="str">
        <f>IF(E95&lt;=0,"",IF(E95&lt;=2,"Muy Baja",IF(E95&lt;=24,"Baja",IF(E95&lt;=500,"Media",IF(E95&lt;=5000,"Alta","Muy Alta")))))</f>
        <v>Media</v>
      </c>
      <c r="G95" s="475">
        <f>IF(F95="","",IF(F95="Muy Baja",0.2,IF(F95="Baja",0.4,IF(F95="Media",0.6,IF(F95="Alta",0.8,IF(F95="Muy Alta",1,))))))</f>
        <v>0.6</v>
      </c>
      <c r="H95" s="476" t="s">
        <v>140</v>
      </c>
      <c r="I95" s="475" t="str">
        <f>IF(NOT(ISERROR(MATCH(H95,'[16]Tabla Impacto'!$B$221:$B$223,0))),'[16]Tabla Impacto'!$F$223&amp;"Por favor no seleccionar los criterios de impacto(Afectación Económica o presupuestal y Pérdida Reputacional)",H95)</f>
        <v xml:space="preserve">     El riesgo afecta la imagen de la entidad con algunos usuarios de relevancia frente al logro de los objetivos</v>
      </c>
      <c r="J95" s="502" t="str">
        <f>IF(OR(I95='[16]Tabla Impacto'!$C$11,I95='[16]Tabla Impacto'!$D$11),"Leve",IF(OR(I95='[16]Tabla Impacto'!$C$12,I95='[16]Tabla Impacto'!$D$12),"Menor",IF(OR(I95='[16]Tabla Impacto'!$C$13,I95='[16]Tabla Impacto'!$D$13),"Moderado",IF(OR(I95='[16]Tabla Impacto'!$C$14,I95='[16]Tabla Impacto'!$D$14),"Mayor",IF(OR(I95='[16]Tabla Impacto'!$C$15,I95='[16]Tabla Impacto'!$D$15),"Catastrófico","")))))</f>
        <v>Moderado</v>
      </c>
      <c r="K95" s="503">
        <f>IF(J95="","",IF(J95="Leve",0.2,IF(J95="Menor",0.4,IF(J95="Moderado",0.6,IF(J95="Mayor",0.8,IF(J95="Catastrófico",1,))))))</f>
        <v>0.6</v>
      </c>
      <c r="L95" s="504" t="str">
        <f>IF(OR(AND(F95="Muy Baja",J95="Leve"),AND(F95="Muy Baja",J95="Menor"),AND(F95="Baja",J95="Leve")),"Bajo",IF(OR(AND(F95="Muy baja",J95="Moderado"),AND(F95="Baja",J95="Menor"),AND(F95="Baja",J95="Moderado"),AND(F95="Media",J95="Leve"),AND(F95="Media",J95="Menor"),AND(F95="Media",J95="Moderado"),AND(F95="Alta",J95="Leve"),AND(F95="Alta",J95="Menor")),"Moderado",IF(OR(AND(F95="Muy Baja",J95="Mayor"),AND(F95="Baja",J95="Mayor"),AND(F95="Media",J95="Mayor"),AND(F95="Alta",J95="Moderado"),AND(F95="Alta",J95="Mayor"),AND(F95="Muy Alta",J95="Leve"),AND(F95="Muy Alta",J95="Menor"),AND(F95="Muy Alta",J95="Moderado"),AND(F95="Muy Alta",J95="Mayor")),"Alto",IF(OR(AND(F95="Muy Baja",J95="Catastrófico"),AND(F95="Baja",J95="Catastrófico"),AND(F95="Media",J95="Catastrófico"),AND(F95="Alta",J95="Catastrófico"),AND(F95="Muy Alta",J95="Catastrófico")),"Extremo",""))))</f>
        <v>Moderado</v>
      </c>
      <c r="M95" s="94">
        <v>1</v>
      </c>
      <c r="N95" s="102" t="s">
        <v>300</v>
      </c>
      <c r="O95" s="120" t="s">
        <v>301</v>
      </c>
      <c r="P95" s="120" t="s">
        <v>302</v>
      </c>
      <c r="Q95" s="95" t="s">
        <v>303</v>
      </c>
      <c r="R95" s="120" t="s">
        <v>304</v>
      </c>
      <c r="S95" s="120" t="s">
        <v>305</v>
      </c>
      <c r="T95" s="120" t="s">
        <v>306</v>
      </c>
      <c r="U95" s="96" t="str">
        <f t="shared" ref="U95:U99" si="39">IF(OR(V95="Preventivo",V95="Detectivo"),"Probabilidad",IF(V95="Correctivo","Impacto",""))</f>
        <v>Probabilidad</v>
      </c>
      <c r="V95" s="97" t="s">
        <v>13</v>
      </c>
      <c r="W95" s="97" t="s">
        <v>7</v>
      </c>
      <c r="X95" s="98" t="str">
        <f t="shared" ref="X95:X99" si="40">IF(AND(V95="Preventivo",W95="Automático"),"50%",IF(AND(V95="Preventivo",W95="Manual"),"40%",IF(AND(V95="Detectivo",W95="Automático"),"40%",IF(AND(V95="Detectivo",W95="Manual"),"30%",IF(AND(V95="Correctivo",W95="Automático"),"35%",IF(AND(V95="Correctivo",W95="Manual"),"25%",""))))))</f>
        <v>30%</v>
      </c>
      <c r="Y95" s="97" t="s">
        <v>17</v>
      </c>
      <c r="Z95" s="97" t="s">
        <v>20</v>
      </c>
      <c r="AA95" s="97" t="s">
        <v>110</v>
      </c>
      <c r="AB95" s="127">
        <f>IFERROR(IF(U95="Probabilidad",(G95-(+G95*X95)),IF(U95="Impacto",G95,"")),"")</f>
        <v>0.42</v>
      </c>
      <c r="AC95" s="100" t="str">
        <f>IFERROR(IF(AB95="","",IF(AB95&lt;=0.2,"Muy Baja",IF(AB95&lt;=0.4,"Baja",IF(AB95&lt;=0.6,"Media",IF(AB95&lt;=0.8,"Alta","Muy Alta"))))),"")</f>
        <v>Media</v>
      </c>
      <c r="AD95" s="98">
        <f>+AB95</f>
        <v>0.42</v>
      </c>
      <c r="AE95" s="128" t="str">
        <f t="shared" ref="AE95:AE99" si="41">IFERROR(IF(AF95="","",IF(AF95&lt;=0.2,"Leve",IF(AF95&lt;=0.4,"Menor",IF(AF95&lt;=0.6,"Moderado",IF(AF95&lt;=0.8,"Mayor","Catastrófico"))))),"")</f>
        <v>Moderado</v>
      </c>
      <c r="AF95" s="98">
        <f>IFERROR(IF(U95="Impacto",(K95-(+K95*X95)),IF(U95="Probabilidad",K95,"")),"")</f>
        <v>0.6</v>
      </c>
      <c r="AG95" s="101" t="str">
        <f>IFERROR(IF(OR(AND(AC95="Muy Baja",AE95="Leve"),AND(AC95="Muy Baja",AE95="Menor"),AND(AC95="Baja",AE95="Leve")),"Bajo",IF(OR(AND(AC95="Muy baja",AE95="Moderado"),AND(AC95="Baja",AE95="Menor"),AND(AC95="Baja",AE95="Moderado"),AND(AC95="Media",AE95="Leve"),AND(AC95="Media",AE95="Menor"),AND(AC95="Media",AE95="Moderado"),AND(AC95="Alta",AE95="Leve"),AND(AC95="Alta",AE95="Menor")),"Moderado",IF(OR(AND(AC95="Muy Baja",AE95="Mayor"),AND(AC95="Baja",AE95="Mayor"),AND(AC95="Media",AE95="Mayor"),AND(AC95="Alta",AE95="Moderado"),AND(AC95="Alta",AE95="Mayor"),AND(AC95="Muy Alta",AE95="Leve"),AND(AC95="Muy Alta",AE95="Menor"),AND(AC95="Muy Alta",AE95="Moderado"),AND(AC95="Muy Alta",AE95="Mayor")),"Alto",IF(OR(AND(AC95="Muy Baja",AE95="Catastrófico"),AND(AC95="Baja",AE95="Catastrófico"),AND(AC95="Media",AE95="Catastrófico"),AND(AC95="Alta",AE95="Catastrófico"),AND(AC95="Muy Alta",AE95="Catastrófico")),"Extremo","")))),"")</f>
        <v>Moderado</v>
      </c>
      <c r="AH95" s="480" t="s">
        <v>124</v>
      </c>
      <c r="AI95" s="472" t="s">
        <v>307</v>
      </c>
      <c r="AJ95" s="482" t="s">
        <v>300</v>
      </c>
      <c r="AK95" s="517" t="s">
        <v>1035</v>
      </c>
      <c r="AL95" s="498" t="s">
        <v>1270</v>
      </c>
      <c r="AM95" s="499" t="s">
        <v>1343</v>
      </c>
      <c r="AN95" s="499" t="s">
        <v>1341</v>
      </c>
      <c r="AO95" s="598" t="s">
        <v>1372</v>
      </c>
      <c r="AP95" s="513" t="s">
        <v>1345</v>
      </c>
      <c r="AQ95" s="470" t="s">
        <v>1347</v>
      </c>
    </row>
    <row r="96" spans="1:43" ht="114" customHeight="1" x14ac:dyDescent="0.25">
      <c r="A96" s="465"/>
      <c r="B96" s="472"/>
      <c r="C96" s="472"/>
      <c r="D96" s="102" t="s">
        <v>1271</v>
      </c>
      <c r="E96" s="473"/>
      <c r="F96" s="474"/>
      <c r="G96" s="475"/>
      <c r="H96" s="476"/>
      <c r="I96" s="475"/>
      <c r="J96" s="502"/>
      <c r="K96" s="503"/>
      <c r="L96" s="504"/>
      <c r="M96" s="94">
        <v>2</v>
      </c>
      <c r="N96" s="102" t="s">
        <v>300</v>
      </c>
      <c r="O96" s="120" t="s">
        <v>301</v>
      </c>
      <c r="P96" s="120" t="s">
        <v>302</v>
      </c>
      <c r="Q96" s="120" t="s">
        <v>308</v>
      </c>
      <c r="R96" s="120" t="s">
        <v>309</v>
      </c>
      <c r="S96" s="120" t="s">
        <v>310</v>
      </c>
      <c r="T96" s="120" t="s">
        <v>1272</v>
      </c>
      <c r="U96" s="96" t="str">
        <f t="shared" si="39"/>
        <v>Probabilidad</v>
      </c>
      <c r="V96" s="97" t="s">
        <v>12</v>
      </c>
      <c r="W96" s="97" t="s">
        <v>7</v>
      </c>
      <c r="X96" s="98" t="str">
        <f>IF(AND(V96="Preventivo",W96="Automático"),"50%",IF(AND(V96="Preventivo",W96="Manual"),"40%",IF(AND(V96="Detectivo",W96="Automático"),"40%",IF(AND(V96="Detectivo",W96="Manual"),"30%",IF(AND(V96="Correctivo",W96="Automático"),"35%",IF(AND(V96="Correctivo",W96="Manual"),"25%",""))))))</f>
        <v>40%</v>
      </c>
      <c r="Y96" s="97" t="s">
        <v>17</v>
      </c>
      <c r="Z96" s="97" t="s">
        <v>20</v>
      </c>
      <c r="AA96" s="97" t="s">
        <v>110</v>
      </c>
      <c r="AB96" s="129">
        <f>IFERROR(IF(U96="Probabilidad",(AB95-(+AB95*X96)),IF(U96="Impacto",G96,"")),"")</f>
        <v>0.252</v>
      </c>
      <c r="AC96" s="100" t="str">
        <f>IFERROR(IF(AB96="","",IF(AB96&lt;=0.2,"Muy Baja",IF(AB96&lt;=0.4,"Baja",IF(AB96&lt;=0.6,"Media",IF(AB96&lt;=0.8,"Alta","Muy Alta"))))),"")</f>
        <v>Baja</v>
      </c>
      <c r="AD96" s="98">
        <f>+AB96</f>
        <v>0.252</v>
      </c>
      <c r="AE96" s="128" t="str">
        <f>IFERROR(IF(AF96="","",IF(AF96&lt;=0.2,"Leve",IF(AF96&lt;=0.4,"Menor",IF(AF96&lt;=0.6,"Moderado",IF(AF96&lt;=0.8,"Mayor","Catastrófico"))))),"")</f>
        <v>Moderado</v>
      </c>
      <c r="AF96" s="91">
        <f>IFERROR(IF(U96="Impacto",(K96-(+K96*X96)),IF(U96="Probabilidad",AF95,"")),"")</f>
        <v>0.6</v>
      </c>
      <c r="AG96" s="101" t="str">
        <f>IFERROR(IF(OR(AND(AC96="Muy Baja",AE96="Leve"),AND(AC96="Muy Baja",AE96="Menor"),AND(AC96="Baja",AE96="Leve")),"Bajo",IF(OR(AND(AC96="Muy baja",AE96="Moderado"),AND(AC96="Baja",AE96="Menor"),AND(AC96="Baja",AE96="Moderado"),AND(AC96="Media",AE96="Leve"),AND(AC96="Media",AE96="Menor"),AND(AC96="Media",AE96="Moderado"),AND(AC96="Alta",AE96="Leve"),AND(AC96="Alta",AE96="Menor")),"Moderado",IF(OR(AND(AC96="Muy Baja",AE96="Mayor"),AND(AC96="Baja",AE96="Mayor"),AND(AC96="Media",AE96="Mayor"),AND(AC96="Alta",AE96="Moderado"),AND(AC96="Alta",AE96="Mayor"),AND(AC96="Muy Alta",AE96="Leve"),AND(AC96="Muy Alta",AE96="Menor"),AND(AC96="Muy Alta",AE96="Moderado"),AND(AC96="Muy Alta",AE96="Mayor")),"Alto",IF(OR(AND(AC96="Muy Baja",AE96="Catastrófico"),AND(AC96="Baja",AE96="Catastrófico"),AND(AC96="Media",AE96="Catastrófico"),AND(AC96="Alta",AE96="Catastrófico"),AND(AC96="Muy Alta",AE96="Catastrófico")),"Extremo","")))),"")</f>
        <v>Moderado</v>
      </c>
      <c r="AH96" s="480"/>
      <c r="AI96" s="472"/>
      <c r="AJ96" s="482"/>
      <c r="AK96" s="521"/>
      <c r="AL96" s="498"/>
      <c r="AM96" s="501"/>
      <c r="AN96" s="500"/>
      <c r="AO96" s="599"/>
      <c r="AP96" s="513"/>
      <c r="AQ96" s="470"/>
    </row>
    <row r="97" spans="1:43" ht="114" customHeight="1" x14ac:dyDescent="0.25">
      <c r="A97" s="465"/>
      <c r="B97" s="472"/>
      <c r="C97" s="472"/>
      <c r="D97" s="88" t="s">
        <v>1273</v>
      </c>
      <c r="E97" s="473"/>
      <c r="F97" s="474"/>
      <c r="G97" s="475"/>
      <c r="H97" s="476"/>
      <c r="I97" s="475"/>
      <c r="J97" s="502"/>
      <c r="K97" s="503"/>
      <c r="L97" s="504"/>
      <c r="M97" s="94">
        <v>3</v>
      </c>
      <c r="N97" s="88" t="s">
        <v>300</v>
      </c>
      <c r="O97" s="95" t="s">
        <v>311</v>
      </c>
      <c r="P97" s="120" t="s">
        <v>302</v>
      </c>
      <c r="Q97" s="95" t="s">
        <v>312</v>
      </c>
      <c r="R97" s="95" t="s">
        <v>313</v>
      </c>
      <c r="S97" s="95" t="s">
        <v>1274</v>
      </c>
      <c r="T97" s="95" t="s">
        <v>1142</v>
      </c>
      <c r="U97" s="130" t="str">
        <f t="shared" si="39"/>
        <v>Impacto</v>
      </c>
      <c r="V97" s="131" t="s">
        <v>14</v>
      </c>
      <c r="W97" s="97" t="s">
        <v>7</v>
      </c>
      <c r="X97" s="98" t="str">
        <f t="shared" si="40"/>
        <v>25%</v>
      </c>
      <c r="Y97" s="97" t="s">
        <v>17</v>
      </c>
      <c r="Z97" s="97" t="s">
        <v>20</v>
      </c>
      <c r="AA97" s="97" t="s">
        <v>110</v>
      </c>
      <c r="AB97" s="129">
        <f>IFERROR(IF(U97="Probabilidad",(AB96-(+AB96*X97)),IF(U97="Impacto",AB96,"")),"")</f>
        <v>0.252</v>
      </c>
      <c r="AC97" s="100" t="str">
        <f t="shared" ref="AC97:AC99" si="42">IFERROR(IF(AB97="","",IF(AB97&lt;=0.2,"Muy Baja",IF(AB97&lt;=0.4,"Baja",IF(AB97&lt;=0.6,"Media",IF(AB97&lt;=0.8,"Alta","Muy Alta"))))),"")</f>
        <v>Baja</v>
      </c>
      <c r="AD97" s="98">
        <f t="shared" ref="AD97:AD99" si="43">+AB97</f>
        <v>0.252</v>
      </c>
      <c r="AE97" s="128" t="str">
        <f t="shared" si="41"/>
        <v>Moderado</v>
      </c>
      <c r="AF97" s="91">
        <f>IFERROR(IF(U97="Impacto",(AF96-(+AF96*X97)),IF(U97="Probabilidad",AF96,"")),"")</f>
        <v>0.44999999999999996</v>
      </c>
      <c r="AG97" s="101" t="str">
        <f t="shared" ref="AG97:AG99" si="44">IFERROR(IF(OR(AND(AC97="Muy Baja",AE97="Leve"),AND(AC97="Muy Baja",AE97="Menor"),AND(AC97="Baja",AE97="Leve")),"Bajo",IF(OR(AND(AC97="Muy baja",AE97="Moderado"),AND(AC97="Baja",AE97="Menor"),AND(AC97="Baja",AE97="Moderado"),AND(AC97="Media",AE97="Leve"),AND(AC97="Media",AE97="Menor"),AND(AC97="Media",AE97="Moderado"),AND(AC97="Alta",AE97="Leve"),AND(AC97="Alta",AE97="Menor")),"Moderado",IF(OR(AND(AC97="Muy Baja",AE97="Mayor"),AND(AC97="Baja",AE97="Mayor"),AND(AC97="Media",AE97="Mayor"),AND(AC97="Alta",AE97="Moderado"),AND(AC97="Alta",AE97="Mayor"),AND(AC97="Muy Alta",AE97="Leve"),AND(AC97="Muy Alta",AE97="Menor"),AND(AC97="Muy Alta",AE97="Moderado"),AND(AC97="Muy Alta",AE97="Mayor")),"Alto",IF(OR(AND(AC97="Muy Baja",AE97="Catastrófico"),AND(AC97="Baja",AE97="Catastrófico"),AND(AC97="Media",AE97="Catastrófico"),AND(AC97="Alta",AE97="Catastrófico"),AND(AC97="Muy Alta",AE97="Catastrófico")),"Extremo","")))),"")</f>
        <v>Moderado</v>
      </c>
      <c r="AH97" s="480"/>
      <c r="AI97" s="472"/>
      <c r="AJ97" s="482"/>
      <c r="AK97" s="521"/>
      <c r="AL97" s="498"/>
      <c r="AM97" s="187" t="s">
        <v>1340</v>
      </c>
      <c r="AN97" s="501"/>
      <c r="AO97" s="599"/>
      <c r="AP97" s="513"/>
      <c r="AQ97" s="470"/>
    </row>
    <row r="98" spans="1:43" ht="114" customHeight="1" x14ac:dyDescent="0.25">
      <c r="A98" s="465"/>
      <c r="B98" s="472" t="s">
        <v>314</v>
      </c>
      <c r="C98" s="472" t="s">
        <v>315</v>
      </c>
      <c r="D98" s="102" t="s">
        <v>1037</v>
      </c>
      <c r="E98" s="473">
        <v>115</v>
      </c>
      <c r="F98" s="474" t="str">
        <f>IF(E98&lt;=0,"",IF(E98&lt;=2,"Muy Baja",IF(E98&lt;=24,"Baja",IF(E98&lt;=500,"Media",IF(E98&lt;=5000,"Alta","Muy Alta")))))</f>
        <v>Media</v>
      </c>
      <c r="G98" s="475">
        <f>IF(F98="","",IF(F98="Muy Baja",0.2,IF(F98="Baja",0.4,IF(F98="Media",0.6,IF(F98="Alta",0.8,IF(F98="Muy Alta",1,))))))</f>
        <v>0.6</v>
      </c>
      <c r="H98" s="476" t="s">
        <v>140</v>
      </c>
      <c r="I98" s="475" t="str">
        <f>IF(NOT(ISERROR(MATCH(H98,'[16]Tabla Impacto'!$B$221:$B$223,0))),'[16]Tabla Impacto'!$F$223&amp;"Por favor no seleccionar los criterios de impacto(Afectación Económica o presupuestal y Pérdida Reputacional)",H98)</f>
        <v xml:space="preserve">     El riesgo afecta la imagen de la entidad con algunos usuarios de relevancia frente al logro de los objetivos</v>
      </c>
      <c r="J98" s="502" t="str">
        <f>IF(OR(I98='[16]Tabla Impacto'!$C$11,I98='[16]Tabla Impacto'!$D$11),"Leve",IF(OR(I98='[16]Tabla Impacto'!$C$12,I98='[16]Tabla Impacto'!$D$12),"Menor",IF(OR(I98='[16]Tabla Impacto'!$C$13,I98='[16]Tabla Impacto'!$D$13),"Moderado",IF(OR(I98='[16]Tabla Impacto'!$C$14,I98='[16]Tabla Impacto'!$D$14),"Mayor",IF(OR(I98='[16]Tabla Impacto'!$C$15,I98='[16]Tabla Impacto'!$D$15),"Catastrófico","")))))</f>
        <v>Moderado</v>
      </c>
      <c r="K98" s="503">
        <f>IF(J98="","",IF(J98="Leve",0.2,IF(J98="Menor",0.4,IF(J98="Moderado",0.6,IF(J98="Mayor",0.8,IF(J98="Catastrófico",1,))))))</f>
        <v>0.6</v>
      </c>
      <c r="L98" s="504" t="str">
        <f>IF(OR(AND(F98="Muy Baja",J98="Leve"),AND(F98="Muy Baja",J98="Menor"),AND(F98="Baja",J98="Leve")),"Bajo",IF(OR(AND(F98="Muy baja",J98="Moderado"),AND(F98="Baja",J98="Menor"),AND(F98="Baja",J98="Moderado"),AND(F98="Media",J98="Leve"),AND(F98="Media",J98="Menor"),AND(F98="Media",J98="Moderado"),AND(F98="Alta",J98="Leve"),AND(F98="Alta",J98="Menor")),"Moderado",IF(OR(AND(F98="Muy Baja",J98="Mayor"),AND(F98="Baja",J98="Mayor"),AND(F98="Media",J98="Mayor"),AND(F98="Alta",J98="Moderado"),AND(F98="Alta",J98="Mayor"),AND(F98="Muy Alta",J98="Leve"),AND(F98="Muy Alta",J98="Menor"),AND(F98="Muy Alta",J98="Moderado"),AND(F98="Muy Alta",J98="Mayor")),"Alto",IF(OR(AND(F98="Muy Baja",J98="Catastrófico"),AND(F98="Baja",J98="Catastrófico"),AND(F98="Media",J98="Catastrófico"),AND(F98="Alta",J98="Catastrófico"),AND(F98="Muy Alta",J98="Catastrófico")),"Extremo",""))))</f>
        <v>Moderado</v>
      </c>
      <c r="M98" s="94">
        <v>1</v>
      </c>
      <c r="N98" s="102" t="s">
        <v>300</v>
      </c>
      <c r="O98" s="120" t="s">
        <v>316</v>
      </c>
      <c r="P98" s="120" t="s">
        <v>302</v>
      </c>
      <c r="Q98" s="120" t="s">
        <v>317</v>
      </c>
      <c r="R98" s="120" t="s">
        <v>1275</v>
      </c>
      <c r="S98" s="120" t="s">
        <v>318</v>
      </c>
      <c r="T98" s="120" t="s">
        <v>319</v>
      </c>
      <c r="U98" s="96" t="str">
        <f t="shared" si="39"/>
        <v>Probabilidad</v>
      </c>
      <c r="V98" s="97" t="s">
        <v>12</v>
      </c>
      <c r="W98" s="97" t="s">
        <v>7</v>
      </c>
      <c r="X98" s="98" t="str">
        <f t="shared" si="40"/>
        <v>40%</v>
      </c>
      <c r="Y98" s="97" t="s">
        <v>18</v>
      </c>
      <c r="Z98" s="97" t="s">
        <v>20</v>
      </c>
      <c r="AA98" s="97" t="s">
        <v>110</v>
      </c>
      <c r="AB98" s="129">
        <f>IFERROR(IF(U98="Probabilidad",(G98-(+G98*X98)),IF(U98="Impacto",G98,"")),"")</f>
        <v>0.36</v>
      </c>
      <c r="AC98" s="100" t="str">
        <f>IFERROR(IF(AB98="","",IF(AB98&lt;=0.2,"Muy Baja",IF(AB98&lt;=0.4,"Baja",IF(AB98&lt;=0.6,"Media",IF(AB98&lt;=0.8,"Alta","Muy Alta"))))),"")</f>
        <v>Baja</v>
      </c>
      <c r="AD98" s="98">
        <f t="shared" si="43"/>
        <v>0.36</v>
      </c>
      <c r="AE98" s="128" t="str">
        <f t="shared" si="41"/>
        <v>Moderado</v>
      </c>
      <c r="AF98" s="98">
        <f>IFERROR(IF(U98="Impacto",(K98-(+K98*X98)),IF(U98="Probabilidad",K98,"")),"")</f>
        <v>0.6</v>
      </c>
      <c r="AG98" s="101" t="str">
        <f t="shared" si="44"/>
        <v>Moderado</v>
      </c>
      <c r="AH98" s="480" t="s">
        <v>124</v>
      </c>
      <c r="AI98" s="487" t="s">
        <v>1276</v>
      </c>
      <c r="AJ98" s="482" t="s">
        <v>300</v>
      </c>
      <c r="AK98" s="517">
        <v>44995</v>
      </c>
      <c r="AL98" s="498"/>
      <c r="AM98" s="188" t="s">
        <v>1344</v>
      </c>
      <c r="AN98" s="499" t="s">
        <v>1342</v>
      </c>
      <c r="AO98" s="599"/>
      <c r="AP98" s="513" t="s">
        <v>1345</v>
      </c>
      <c r="AQ98" s="514" t="s">
        <v>1348</v>
      </c>
    </row>
    <row r="99" spans="1:43" ht="114" customHeight="1" x14ac:dyDescent="0.25">
      <c r="A99" s="465"/>
      <c r="B99" s="472"/>
      <c r="C99" s="472"/>
      <c r="D99" s="88" t="s">
        <v>1038</v>
      </c>
      <c r="E99" s="473"/>
      <c r="F99" s="474"/>
      <c r="G99" s="475"/>
      <c r="H99" s="476"/>
      <c r="I99" s="475">
        <f>IF(NOT(ISERROR(MATCH(H99,_xlfn.ANCHORARRAY(#REF!),0))),#REF!&amp;"Por favor no seleccionar los criterios de impacto",H99)</f>
        <v>0</v>
      </c>
      <c r="J99" s="502"/>
      <c r="K99" s="503"/>
      <c r="L99" s="504"/>
      <c r="M99" s="94">
        <v>2</v>
      </c>
      <c r="N99" s="88" t="s">
        <v>300</v>
      </c>
      <c r="O99" s="95" t="s">
        <v>311</v>
      </c>
      <c r="P99" s="95" t="s">
        <v>302</v>
      </c>
      <c r="Q99" s="95" t="s">
        <v>320</v>
      </c>
      <c r="R99" s="95" t="s">
        <v>321</v>
      </c>
      <c r="S99" s="95" t="s">
        <v>322</v>
      </c>
      <c r="T99" s="120" t="s">
        <v>323</v>
      </c>
      <c r="U99" s="96" t="str">
        <f t="shared" si="39"/>
        <v>Impacto</v>
      </c>
      <c r="V99" s="97" t="s">
        <v>14</v>
      </c>
      <c r="W99" s="97" t="s">
        <v>7</v>
      </c>
      <c r="X99" s="98" t="str">
        <f t="shared" si="40"/>
        <v>25%</v>
      </c>
      <c r="Y99" s="97" t="s">
        <v>18</v>
      </c>
      <c r="Z99" s="97" t="s">
        <v>20</v>
      </c>
      <c r="AA99" s="97" t="s">
        <v>110</v>
      </c>
      <c r="AB99" s="129">
        <f>IFERROR(IF(U99="Probabilidad",(AB98-(+AB98*X99)),IF(U99="Impacto",AB98,"")),"")</f>
        <v>0.36</v>
      </c>
      <c r="AC99" s="132" t="str">
        <f t="shared" si="42"/>
        <v>Baja</v>
      </c>
      <c r="AD99" s="98">
        <f t="shared" si="43"/>
        <v>0.36</v>
      </c>
      <c r="AE99" s="128" t="str">
        <f t="shared" si="41"/>
        <v>Moderado</v>
      </c>
      <c r="AF99" s="98">
        <f>IFERROR(IF(U99="Impacto",(AF98-(+AF98*X99)),IF(U99="Probabilidad",K99,"")),"")</f>
        <v>0.44999999999999996</v>
      </c>
      <c r="AG99" s="133" t="str">
        <f t="shared" si="44"/>
        <v>Moderado</v>
      </c>
      <c r="AH99" s="480"/>
      <c r="AI99" s="487"/>
      <c r="AJ99" s="482"/>
      <c r="AK99" s="518"/>
      <c r="AL99" s="498"/>
      <c r="AM99" s="189" t="s">
        <v>1340</v>
      </c>
      <c r="AN99" s="501"/>
      <c r="AO99" s="600"/>
      <c r="AP99" s="513"/>
      <c r="AQ99" s="514"/>
    </row>
    <row r="100" spans="1:43" ht="114" customHeight="1" x14ac:dyDescent="0.25">
      <c r="A100" s="464" t="s">
        <v>1063</v>
      </c>
      <c r="B100" s="512" t="s">
        <v>267</v>
      </c>
      <c r="C100" s="512" t="s">
        <v>268</v>
      </c>
      <c r="D100" s="512" t="s">
        <v>269</v>
      </c>
      <c r="E100" s="487" t="s">
        <v>270</v>
      </c>
      <c r="F100" s="496" t="s">
        <v>98</v>
      </c>
      <c r="G100" s="495">
        <f>IF(F100="","",IF(F100="Muy Baja",0.2,IF(F100="Baja",0.4,IF(F100="Media",0.6,IF(F100="Alta",0.8,IF(F100="Muy Alta",1,))))))</f>
        <v>0.6</v>
      </c>
      <c r="H100" s="495" t="s">
        <v>138</v>
      </c>
      <c r="I100" s="495" t="str">
        <f>IF(NOT(ISERROR(MATCH(H100,'[17]Tabla Impacto'!$B$221:$B$223,0))),'[17]Tabla Impacto'!$F$223&amp;"Por favor no seleccionar los criterios de impacto(Afectación Económica o presupuestal y Pérdida Reputacional)",H100)</f>
        <v xml:space="preserve">     El riesgo afecta la imagen de alguna área de la organización</v>
      </c>
      <c r="J100" s="516" t="s">
        <v>271</v>
      </c>
      <c r="K100" s="495">
        <v>0.2</v>
      </c>
      <c r="L100" s="497" t="str">
        <f>IF(OR(AND(F100="Muy Baja",J100="Leve"),AND(F100="Muy Baja",J100="Menor"),AND(F100="Baja",J100="Leve")),"Bajo",IF(OR(AND(F100="Muy baja",J100="Moderado"),AND(F100="Baja",J100="Menor"),AND(F100="Baja",J100="Moderado"),AND(F100="Media",J100="Leve"),AND(F100="Media",J100="Menor"),AND(F100="Media",J100="Moderado"),AND(F100="Alta",J100="Leve"),AND(F100="Alta",J100="Menor")),"Moderado",IF(OR(AND(F100="Muy Baja",J100="Mayor"),AND(F100="Baja",J100="Mayor"),AND(F100="Media",J100="Mayor"),AND(F100="Alta",J100="Moderado"),AND(F100="Alta",J100="Mayor"),AND(F100="Muy Alta",J100="Leve"),AND(F100="Muy Alta",J100="Menor"),AND(F100="Muy Alta",J100="Moderado"),AND(F100="Muy Alta",J100="Mayor")),"Alto",IF(OR(AND(F100="Muy Baja",J100="Catastrófico"),AND(F100="Baja",J100="Catastrófico"),AND(F100="Media",J100="Catastrófico"),AND(F100="Alta",J100="Catastrófico"),AND(F100="Muy Alta",J100="Catastrófico")),"Extremo",""))))</f>
        <v>Moderado</v>
      </c>
      <c r="M100" s="511">
        <v>1</v>
      </c>
      <c r="N100" s="512" t="s">
        <v>272</v>
      </c>
      <c r="O100" s="512" t="s">
        <v>272</v>
      </c>
      <c r="P100" s="512" t="s">
        <v>273</v>
      </c>
      <c r="Q100" s="512" t="s">
        <v>274</v>
      </c>
      <c r="R100" s="512" t="s">
        <v>275</v>
      </c>
      <c r="S100" s="512" t="s">
        <v>276</v>
      </c>
      <c r="T100" s="512" t="s">
        <v>277</v>
      </c>
      <c r="U100" s="511" t="str">
        <f>IF(OR(V100="Preventivo",V100="Detectivo"),"Probabilidad",IF(V100="Correctivo","Impacto",""))</f>
        <v>Probabilidad</v>
      </c>
      <c r="V100" s="508" t="s">
        <v>12</v>
      </c>
      <c r="W100" s="508" t="s">
        <v>7</v>
      </c>
      <c r="X100" s="507" t="str">
        <f>IF(AND(V100="Preventivo",W100="Automático"),"50%",IF(AND(V100="Preventivo",W100="Manual"),"40%",IF(AND(V100="Detectivo",W100="Automático"),"40%",IF(AND(V100="Detectivo",W100="Manual"),"30%",IF(AND(V100="Correctivo",W100="Automático"),"35%",IF(AND(V100="Correctivo",W100="Manual"),"25%",""))))))</f>
        <v>40%</v>
      </c>
      <c r="Y100" s="508" t="s">
        <v>18</v>
      </c>
      <c r="Z100" s="508" t="s">
        <v>20</v>
      </c>
      <c r="AA100" s="508" t="s">
        <v>110</v>
      </c>
      <c r="AB100" s="509">
        <f>IFERROR(IF(U100="Probabilidad",(G100-(+G100*X100)),IF(U100="Impacto",G100,"")),"")</f>
        <v>0.36</v>
      </c>
      <c r="AC100" s="510" t="str">
        <f>IFERROR(IF(AB100="","",IF(AB100&lt;=0.2,"Muy Baja",IF(AB100&lt;=0.4,"Baja",IF(AB100&lt;=0.6,"Media",IF(AB100&lt;=0.8,"Alta","Muy Alta"))))),"")</f>
        <v>Baja</v>
      </c>
      <c r="AD100" s="507">
        <f>+AB100</f>
        <v>0.36</v>
      </c>
      <c r="AE100" s="510" t="str">
        <f>IFERROR(IF(AF100="","",IF(AF100&lt;=0.2,"Leve",IF(AF100&lt;=0.4,"Menor",IF(AF100&lt;=0.6,"Moderado",IF(AF100&lt;=0.8,"Mayor","Catastrófico"))))),"")</f>
        <v>Leve</v>
      </c>
      <c r="AF100" s="507">
        <f>IFERROR(IF(U100="Impacto",(K100-(+K100*X100)),IF(U100="Probabilidad",K100,"")),"")</f>
        <v>0.2</v>
      </c>
      <c r="AG100" s="519" t="str">
        <f>IFERROR(IF(OR(AND(AC100="Muy Baja",AE100="Leve"),AND(AC100="Muy Baja",AE100="Menor"),AND(AC100="Baja",AE100="Leve")),"Bajo",IF(OR(AND(AC100="Muy baja",AE100="Moderado"),AND(AC100="Baja",AE100="Menor"),AND(AC100="Baja",AE100="Moderado"),AND(AC100="Media",AE100="Leve"),AND(AC100="Media",AE100="Menor"),AND(AC100="Media",AE100="Moderado"),AND(AC100="Alta",AE100="Leve"),AND(AC100="Alta",AE100="Menor")),"Moderado",IF(OR(AND(AC100="Muy Baja",AE100="Mayor"),AND(AC100="Baja",AE100="Mayor"),AND(AC100="Media",AE100="Mayor"),AND(AC100="Alta",AE100="Moderado"),AND(AC100="Alta",AE100="Mayor"),AND(AC100="Muy Alta",AE100="Leve"),AND(AC100="Muy Alta",AE100="Menor"),AND(AC100="Muy Alta",AE100="Moderado"),AND(AC100="Muy Alta",AE100="Mayor")),"Alto",IF(OR(AND(AC100="Muy Baja",AE100="Catastrófico"),AND(AC100="Baja",AE100="Catastrófico"),AND(AC100="Media",AE100="Catastrófico"),AND(AC100="Alta",AE100="Catastrófico"),AND(AC100="Muy Alta",AE100="Catastrófico")),"Extremo","")))),"")</f>
        <v>Bajo</v>
      </c>
      <c r="AH100" s="505" t="s">
        <v>29</v>
      </c>
      <c r="AI100" s="512" t="s">
        <v>278</v>
      </c>
      <c r="AJ100" s="512"/>
      <c r="AK100" s="512"/>
      <c r="AL100" s="512" t="s">
        <v>1039</v>
      </c>
      <c r="AM100" s="554" t="s">
        <v>1135</v>
      </c>
      <c r="AN100" s="150"/>
      <c r="AO100" s="150"/>
      <c r="AP100" s="150"/>
      <c r="AQ100" s="515" t="s">
        <v>1337</v>
      </c>
    </row>
    <row r="101" spans="1:43" ht="114" customHeight="1" x14ac:dyDescent="0.25">
      <c r="A101" s="465"/>
      <c r="B101" s="512"/>
      <c r="C101" s="512"/>
      <c r="D101" s="512"/>
      <c r="E101" s="487"/>
      <c r="F101" s="496"/>
      <c r="G101" s="495"/>
      <c r="H101" s="495"/>
      <c r="I101" s="488"/>
      <c r="J101" s="516"/>
      <c r="K101" s="495"/>
      <c r="L101" s="497"/>
      <c r="M101" s="488"/>
      <c r="N101" s="488"/>
      <c r="O101" s="488"/>
      <c r="P101" s="488"/>
      <c r="Q101" s="490"/>
      <c r="R101" s="488"/>
      <c r="S101" s="490"/>
      <c r="T101" s="488"/>
      <c r="U101" s="488"/>
      <c r="V101" s="488"/>
      <c r="W101" s="488"/>
      <c r="X101" s="488"/>
      <c r="Y101" s="488"/>
      <c r="Z101" s="488"/>
      <c r="AA101" s="488"/>
      <c r="AB101" s="509"/>
      <c r="AC101" s="488"/>
      <c r="AD101" s="488"/>
      <c r="AE101" s="488"/>
      <c r="AF101" s="488"/>
      <c r="AG101" s="488"/>
      <c r="AH101" s="505"/>
      <c r="AI101" s="512"/>
      <c r="AJ101" s="512"/>
      <c r="AK101" s="512"/>
      <c r="AL101" s="512"/>
      <c r="AM101" s="554"/>
      <c r="AN101" s="150"/>
      <c r="AO101" s="150"/>
      <c r="AP101" s="150"/>
      <c r="AQ101" s="515"/>
    </row>
    <row r="102" spans="1:43" ht="114" customHeight="1" x14ac:dyDescent="0.25">
      <c r="A102" s="465"/>
      <c r="B102" s="512"/>
      <c r="C102" s="512"/>
      <c r="D102" s="512"/>
      <c r="E102" s="487"/>
      <c r="F102" s="496"/>
      <c r="G102" s="495"/>
      <c r="H102" s="495"/>
      <c r="I102" s="94"/>
      <c r="J102" s="516"/>
      <c r="K102" s="495"/>
      <c r="L102" s="497"/>
      <c r="M102" s="488">
        <v>2</v>
      </c>
      <c r="N102" s="487" t="s">
        <v>272</v>
      </c>
      <c r="O102" s="487" t="s">
        <v>272</v>
      </c>
      <c r="P102" s="488" t="s">
        <v>273</v>
      </c>
      <c r="Q102" s="489" t="s">
        <v>280</v>
      </c>
      <c r="R102" s="487" t="s">
        <v>281</v>
      </c>
      <c r="S102" s="487" t="s">
        <v>282</v>
      </c>
      <c r="T102" s="487" t="s">
        <v>283</v>
      </c>
      <c r="U102" s="488" t="s">
        <v>284</v>
      </c>
      <c r="V102" s="508" t="s">
        <v>14</v>
      </c>
      <c r="W102" s="508" t="s">
        <v>7</v>
      </c>
      <c r="X102" s="520">
        <v>0.25</v>
      </c>
      <c r="Y102" s="522" t="s">
        <v>18</v>
      </c>
      <c r="Z102" s="522" t="s">
        <v>20</v>
      </c>
      <c r="AA102" s="508" t="s">
        <v>110</v>
      </c>
      <c r="AB102" s="509">
        <v>0.36</v>
      </c>
      <c r="AC102" s="510" t="str">
        <f>IFERROR(IF(AB102="","",IF(AB102&lt;=0.2,"Muy Baja",IF(AB102&lt;=0.4,"Baja",IF(AB102&lt;=0.6,"Media",IF(AB102&lt;=0.8,"Alta","Muy Alta"))))),"")</f>
        <v>Baja</v>
      </c>
      <c r="AD102" s="520">
        <v>0.36</v>
      </c>
      <c r="AE102" s="510" t="str">
        <f>IFERROR(IF(AF102="","",IF(AF102&lt;=0.2,"Leve",IF(AF102&lt;=0.4,"Menor",IF(AF102&lt;=0.6,"Moderado",IF(AF102&lt;=0.8,"Mayor","Catastrófico"))))),"")</f>
        <v>Leve</v>
      </c>
      <c r="AF102" s="520">
        <v>0.15</v>
      </c>
      <c r="AG102" s="519" t="str">
        <f>IFERROR(IF(OR(AND(AC102="Muy Baja",AE102="Leve"),AND(AC102="Muy Baja",AE102="Menor"),AND(AC102="Baja",AE102="Leve")),"Bajo",IF(OR(AND(AC102="Muy baja",AE102="Moderado"),AND(AC102="Baja",AE102="Menor"),AND(AC102="Baja",AE102="Moderado"),AND(AC102="Media",AE102="Leve"),AND(AC102="Media",AE102="Menor"),AND(AC102="Media",AE102="Moderado"),AND(AC102="Alta",AE102="Leve"),AND(AC102="Alta",AE102="Menor")),"Moderado",IF(OR(AND(AC102="Muy Baja",AE102="Mayor"),AND(AC102="Baja",AE102="Mayor"),AND(AC102="Media",AE102="Mayor"),AND(AC102="Alta",AE102="Moderado"),AND(AC102="Alta",AE102="Mayor"),AND(AC102="Muy Alta",AE102="Leve"),AND(AC102="Muy Alta",AE102="Menor"),AND(AC102="Muy Alta",AE102="Moderado"),AND(AC102="Muy Alta",AE102="Mayor")),"Alto",IF(OR(AND(AC102="Muy Baja",AE102="Catastrófico"),AND(AC102="Baja",AE102="Catastrófico"),AND(AC102="Media",AE102="Catastrófico"),AND(AC102="Alta",AE102="Catastrófico"),AND(AC102="Muy Alta",AE102="Catastrófico")),"Extremo","")))),"")</f>
        <v>Bajo</v>
      </c>
      <c r="AH102" s="505"/>
      <c r="AI102" s="512"/>
      <c r="AJ102" s="512"/>
      <c r="AK102" s="512"/>
      <c r="AL102" s="512"/>
      <c r="AM102" s="554" t="s">
        <v>1153</v>
      </c>
      <c r="AN102" s="150"/>
      <c r="AO102" s="150"/>
      <c r="AP102" s="150"/>
      <c r="AQ102" s="515"/>
    </row>
    <row r="103" spans="1:43" ht="114" customHeight="1" x14ac:dyDescent="0.25">
      <c r="A103" s="465"/>
      <c r="B103" s="512"/>
      <c r="C103" s="512"/>
      <c r="D103" s="512"/>
      <c r="E103" s="487"/>
      <c r="F103" s="496"/>
      <c r="G103" s="495"/>
      <c r="H103" s="495"/>
      <c r="I103" s="94"/>
      <c r="J103" s="516"/>
      <c r="K103" s="495"/>
      <c r="L103" s="497"/>
      <c r="M103" s="488"/>
      <c r="N103" s="487"/>
      <c r="O103" s="487"/>
      <c r="P103" s="488"/>
      <c r="Q103" s="489"/>
      <c r="R103" s="487"/>
      <c r="S103" s="487"/>
      <c r="T103" s="487"/>
      <c r="U103" s="488"/>
      <c r="V103" s="508"/>
      <c r="W103" s="508"/>
      <c r="X103" s="520"/>
      <c r="Y103" s="522"/>
      <c r="Z103" s="522"/>
      <c r="AA103" s="508"/>
      <c r="AB103" s="509"/>
      <c r="AC103" s="510"/>
      <c r="AD103" s="520"/>
      <c r="AE103" s="510"/>
      <c r="AF103" s="520"/>
      <c r="AG103" s="519"/>
      <c r="AH103" s="505"/>
      <c r="AI103" s="512"/>
      <c r="AJ103" s="512"/>
      <c r="AK103" s="512"/>
      <c r="AL103" s="512"/>
      <c r="AM103" s="554"/>
      <c r="AN103" s="150"/>
      <c r="AO103" s="150"/>
      <c r="AP103" s="150"/>
      <c r="AQ103" s="515"/>
    </row>
    <row r="104" spans="1:43" ht="114" customHeight="1" x14ac:dyDescent="0.25">
      <c r="A104" s="465"/>
      <c r="B104" s="487" t="s">
        <v>285</v>
      </c>
      <c r="C104" s="489" t="s">
        <v>286</v>
      </c>
      <c r="D104" s="487" t="s">
        <v>287</v>
      </c>
      <c r="E104" s="487" t="s">
        <v>288</v>
      </c>
      <c r="F104" s="496" t="s">
        <v>289</v>
      </c>
      <c r="G104" s="495">
        <v>0.2</v>
      </c>
      <c r="H104" s="495" t="s">
        <v>138</v>
      </c>
      <c r="I104" s="495" t="str">
        <f>IF(NOT(ISERROR(MATCH(H104,'[17]Tabla Impacto'!$B$221:$B$223,0))),'[17]Tabla Impacto'!$F$223&amp;"Por favor no seleccionar los criterios de impacto(Afectación Económica o presupuestal y Pérdida Reputacional)",H104)</f>
        <v xml:space="preserve">     El riesgo afecta la imagen de alguna área de la organización</v>
      </c>
      <c r="J104" s="496" t="s">
        <v>271</v>
      </c>
      <c r="K104" s="495">
        <f>IF(J104="","",IF(J104="Leve",0.2,IF(J104="Menor",0.4,IF(J104="Moderado",0.6,IF(J104="Mayor",0.8,IF(J104="Catastrófico",1,))))))</f>
        <v>0.2</v>
      </c>
      <c r="L104" s="497" t="str">
        <f>IF(OR(AND(F104="Muy Baja",J104="Leve"),AND(F104="Muy Baja",J104="Menor"),AND(F104="Baja",J104="Leve")),"Bajo",IF(OR(AND(F104="Muy baja",J104="Moderado"),AND(F104="Baja",J104="Menor"),AND(F104="Baja",J104="Moderado"),AND(F104="Media",J104="Leve"),AND(F104="Media",J104="Menor"),AND(F104="Media",J104="Moderado"),AND(F104="Alta",J104="Leve"),AND(F104="Alta",J104="Menor")),"Moderado",IF(OR(AND(F104="Muy Baja",J104="Mayor"),AND(F104="Baja",J104="Mayor"),AND(F104="Media",J104="Mayor"),AND(F104="Alta",J104="Moderado"),AND(F104="Alta",J104="Mayor"),AND(F104="Muy Alta",J104="Leve"),AND(F104="Muy Alta",J104="Menor"),AND(F104="Muy Alta",J104="Moderado"),AND(F104="Muy Alta",J104="Mayor")),"Alto",IF(OR(AND(F104="Muy Baja",J104="Catastrófico"),AND(F104="Baja",J104="Catastrófico"),AND(F104="Media",J104="Catastrófico"),AND(F104="Alta",J104="Catastrófico"),AND(F104="Muy Alta",J104="Catastrófico")),"Extremo",""))))</f>
        <v>Bajo</v>
      </c>
      <c r="M104" s="94">
        <v>1</v>
      </c>
      <c r="N104" s="120" t="s">
        <v>272</v>
      </c>
      <c r="O104" s="120" t="s">
        <v>272</v>
      </c>
      <c r="P104" s="120" t="s">
        <v>183</v>
      </c>
      <c r="Q104" s="95" t="s">
        <v>290</v>
      </c>
      <c r="R104" s="120" t="s">
        <v>1277</v>
      </c>
      <c r="S104" s="120" t="s">
        <v>291</v>
      </c>
      <c r="T104" s="120" t="s">
        <v>292</v>
      </c>
      <c r="U104" s="94" t="str">
        <f t="shared" ref="U104:U105" si="45">IF(OR(V104="Preventivo",V104="Detectivo"),"Probabilidad",IF(V104="Correctivo","Impacto",""))</f>
        <v>Probabilidad</v>
      </c>
      <c r="V104" s="114" t="s">
        <v>12</v>
      </c>
      <c r="W104" s="114" t="s">
        <v>7</v>
      </c>
      <c r="X104" s="121" t="str">
        <f t="shared" ref="X104:X105" si="46">IF(AND(V104="Preventivo",W104="Automático"),"50%",IF(AND(V104="Preventivo",W104="Manual"),"40%",IF(AND(V104="Detectivo",W104="Automático"),"40%",IF(AND(V104="Detectivo",W104="Manual"),"30%",IF(AND(V104="Correctivo",W104="Automático"),"35%",IF(AND(V104="Correctivo",W104="Manual"),"25%",""))))))</f>
        <v>40%</v>
      </c>
      <c r="Y104" s="168" t="s">
        <v>18</v>
      </c>
      <c r="Z104" s="168" t="s">
        <v>20</v>
      </c>
      <c r="AA104" s="114" t="s">
        <v>110</v>
      </c>
      <c r="AB104" s="115">
        <v>0.12</v>
      </c>
      <c r="AC104" s="116" t="str">
        <f>IFERROR(IF(AB104="","",IF(AB104&lt;=0.2,"Muy Baja",IF(AB104&lt;=0.4,"Baja",IF(AB104&lt;=0.6,"Media",IF(AB104&lt;=0.8,"Alta","Muy Alta"))))),"")</f>
        <v>Muy Baja</v>
      </c>
      <c r="AD104" s="121">
        <f t="shared" ref="AD104:AD105" si="47">+AB104</f>
        <v>0.12</v>
      </c>
      <c r="AE104" s="116" t="str">
        <f>IFERROR(IF(AF104="","",IF(AF104&lt;=0.2,"Leve",IF(AF104&lt;=0.4,"Menor",IF(AF104&lt;=0.6,"Moderado",IF(AF104&lt;=0.8,"Mayor","Catastrófico"))))),"")</f>
        <v>Leve</v>
      </c>
      <c r="AF104" s="121">
        <f>IFERROR(IF(U104="Impacto",(K104-(+K104*X104)),IF(U104="Probabilidad",K104,"")),"")</f>
        <v>0.2</v>
      </c>
      <c r="AG104" s="117" t="str">
        <f>IFERROR(IF(OR(AND(AC104="Muy Baja",AE104="Leve"),AND(AC104="Muy Baja",AE104="Menor"),AND(AC104="Baja",AE104="Leve")),"Bajo",IF(OR(AND(AC104="Muy baja",AE104="Moderado"),AND(AC104="Baja",AE104="Menor"),AND(AC104="Baja",AE104="Moderado"),AND(AC104="Media",AE104="Leve"),AND(AC104="Media",AE104="Menor"),AND(AC104="Media",AE104="Moderado"),AND(AC104="Alta",AE104="Leve"),AND(AC104="Alta",AE104="Menor")),"Moderado",IF(OR(AND(AC104="Muy Baja",AE104="Mayor"),AND(AC104="Baja",AE104="Mayor"),AND(AC104="Media",AE104="Mayor"),AND(AC104="Alta",AE104="Moderado"),AND(AC104="Alta",AE104="Mayor"),AND(AC104="Muy Alta",AE104="Leve"),AND(AC104="Muy Alta",AE104="Menor"),AND(AC104="Muy Alta",AE104="Moderado"),AND(AC104="Muy Alta",AE104="Mayor")),"Alto",IF(OR(AND(AC104="Muy Baja",AE104="Catastrófico"),AND(AC104="Baja",AE104="Catastrófico"),AND(AC104="Media",AE104="Catastrófico"),AND(AC104="Alta",AE104="Catastrófico"),AND(AC104="Muy Alta",AE104="Catastrófico")),"Extremo","")))),"")</f>
        <v>Bajo</v>
      </c>
      <c r="AH104" s="505" t="s">
        <v>29</v>
      </c>
      <c r="AI104" s="512"/>
      <c r="AJ104" s="512"/>
      <c r="AK104" s="512"/>
      <c r="AL104" s="487" t="s">
        <v>1040</v>
      </c>
      <c r="AM104" s="150" t="s">
        <v>1136</v>
      </c>
      <c r="AN104" s="123"/>
      <c r="AO104" s="123"/>
      <c r="AP104" s="123"/>
      <c r="AQ104" s="467" t="s">
        <v>1379</v>
      </c>
    </row>
    <row r="105" spans="1:43" ht="114" customHeight="1" x14ac:dyDescent="0.25">
      <c r="A105" s="465"/>
      <c r="B105" s="488"/>
      <c r="C105" s="490"/>
      <c r="D105" s="487"/>
      <c r="E105" s="487"/>
      <c r="F105" s="488"/>
      <c r="G105" s="488"/>
      <c r="H105" s="488"/>
      <c r="I105" s="488"/>
      <c r="J105" s="488"/>
      <c r="K105" s="488"/>
      <c r="L105" s="488"/>
      <c r="M105" s="94">
        <v>2</v>
      </c>
      <c r="N105" s="120" t="s">
        <v>272</v>
      </c>
      <c r="O105" s="120" t="s">
        <v>272</v>
      </c>
      <c r="P105" s="120" t="s">
        <v>293</v>
      </c>
      <c r="Q105" s="120" t="s">
        <v>294</v>
      </c>
      <c r="R105" s="120" t="s">
        <v>295</v>
      </c>
      <c r="S105" s="120" t="s">
        <v>296</v>
      </c>
      <c r="T105" s="120" t="s">
        <v>297</v>
      </c>
      <c r="U105" s="94" t="str">
        <f t="shared" si="45"/>
        <v>Impacto</v>
      </c>
      <c r="V105" s="125" t="s">
        <v>14</v>
      </c>
      <c r="W105" s="125" t="s">
        <v>7</v>
      </c>
      <c r="X105" s="121" t="str">
        <f t="shared" si="46"/>
        <v>25%</v>
      </c>
      <c r="Y105" s="168" t="s">
        <v>18</v>
      </c>
      <c r="Z105" s="168" t="s">
        <v>20</v>
      </c>
      <c r="AA105" s="114" t="s">
        <v>110</v>
      </c>
      <c r="AB105" s="126">
        <f>IFERROR(IF(AND(U104="Probabilidad",U105="Probabilidad"),(AD104-(+AD104*X105)),IF(U105="Probabilidad",(G104-(+G104*X105)),IF(U105="Impacto",AD104,""))),"")</f>
        <v>0.12</v>
      </c>
      <c r="AC105" s="146" t="str">
        <f t="shared" ref="AC105" si="48">IFERROR(IF(AB105="","",IF(AB105&lt;=0.2,"Muy Baja",IF(AB105&lt;=0.4,"Baja",IF(AB105&lt;=0.6,"Media",IF(AB105&lt;=0.8,"Alta","Muy Alta"))))),"")</f>
        <v>Muy Baja</v>
      </c>
      <c r="AD105" s="121">
        <f t="shared" si="47"/>
        <v>0.12</v>
      </c>
      <c r="AE105" s="116" t="str">
        <f>IFERROR(IF(AF105="","",IF(AF105&lt;=0.2,"Leve",IF(AF105&lt;=0.4,"Menor",IF(AF105&lt;=0.6,"Moderado",IF(AF105&lt;=0.8,"Mayor","Catastrófico"))))),"")</f>
        <v/>
      </c>
      <c r="AF105" s="121" t="str">
        <f>IFERROR(IF(AND(U104="Impacto",U105="Impacto"),(AF100-(+AF100*X105)),IF(U105="Impacto",($J$11-(+$J$11*X105)),IF(U105="Probabilidad",AF100,""))),"")</f>
        <v/>
      </c>
      <c r="AG105" s="117" t="str">
        <f t="shared" ref="AG105" si="49">IFERROR(IF(OR(AND(AC105="Muy Baja",AE105="Leve"),AND(AC105="Muy Baja",AE105="Menor"),AND(AC105="Baja",AE105="Leve")),"Bajo",IF(OR(AND(AC105="Muy baja",AE105="Moderado"),AND(AC105="Baja",AE105="Menor"),AND(AC105="Baja",AE105="Moderado"),AND(AC105="Media",AE105="Leve"),AND(AC105="Media",AE105="Menor"),AND(AC105="Media",AE105="Moderado"),AND(AC105="Alta",AE105="Leve"),AND(AC105="Alta",AE105="Menor")),"Moderado",IF(OR(AND(AC105="Muy Baja",AE105="Mayor"),AND(AC105="Baja",AE105="Mayor"),AND(AC105="Media",AE105="Mayor"),AND(AC105="Alta",AE105="Moderado"),AND(AC105="Alta",AE105="Mayor"),AND(AC105="Muy Alta",AE105="Leve"),AND(AC105="Muy Alta",AE105="Menor"),AND(AC105="Muy Alta",AE105="Moderado"),AND(AC105="Muy Alta",AE105="Mayor")),"Alto",IF(OR(AND(AC105="Muy Baja",AE105="Catastrófico"),AND(AC105="Baja",AE105="Catastrófico"),AND(AC105="Media",AE105="Catastrófico"),AND(AC105="Alta",AE105="Catastrófico"),AND(AC105="Muy Alta",AE105="Catastrófico")),"Extremo","")))),"")</f>
        <v/>
      </c>
      <c r="AH105" s="506"/>
      <c r="AI105" s="512"/>
      <c r="AJ105" s="512"/>
      <c r="AK105" s="512"/>
      <c r="AL105" s="487"/>
      <c r="AM105" s="119" t="s">
        <v>1137</v>
      </c>
      <c r="AN105" s="123"/>
      <c r="AO105" s="123"/>
      <c r="AP105" s="123"/>
      <c r="AQ105" s="468"/>
    </row>
    <row r="106" spans="1:43" ht="114" customHeight="1" x14ac:dyDescent="0.25">
      <c r="A106" s="464" t="s">
        <v>1064</v>
      </c>
      <c r="B106" s="472" t="s">
        <v>400</v>
      </c>
      <c r="C106" s="481" t="s">
        <v>401</v>
      </c>
      <c r="D106" s="481" t="s">
        <v>1373</v>
      </c>
      <c r="E106" s="472" t="s">
        <v>402</v>
      </c>
      <c r="F106" s="474" t="s">
        <v>4</v>
      </c>
      <c r="G106" s="475">
        <v>0.8</v>
      </c>
      <c r="H106" s="476" t="s">
        <v>138</v>
      </c>
      <c r="I106" s="475" t="str">
        <f>IF(NOT(ISERROR(MATCH(H106,'[18]Tabla Impacto'!$B$221:$B$223,0))),'[18]Tabla Impacto'!$F$223&amp;"Por favor no seleccionar los criterios de impacto(Afectación Económica o presupuestal y Pérdida Reputacional)",H106)</f>
        <v xml:space="preserve">     El riesgo afecta la imagen de alguna área de la organización</v>
      </c>
      <c r="J106" s="474" t="s">
        <v>271</v>
      </c>
      <c r="K106" s="475">
        <v>0.2</v>
      </c>
      <c r="L106" s="477" t="str">
        <f>IF(OR(AND(F106="Muy Baja",J106="Leve"),AND(F106="Muy Baja",J106="Menor"),AND(F106="Baja",J106="Leve")),"Bajo",IF(OR(AND(F106="Muy baja",J106="Moderado"),AND(F106="Baja",J106="Menor"),AND(F106="Baja",J106="Moderado"),AND(F106="Media",J106="Leve"),AND(F106="Media",J106="Menor"),AND(F106="Media",J106="Moderado"),AND(F106="Alta",J106="Leve"),AND(F106="Alta",J106="Menor")),"Moderado",IF(OR(AND(F106="Muy Baja",J106="Mayor"),AND(F106="Baja",J106="Mayor"),AND(F106="Media",J106="Mayor"),AND(F106="Alta",J106="Moderado"),AND(F106="Alta",J106="Mayor"),AND(F106="Muy Alta",J106="Leve"),AND(F106="Muy Alta",J106="Menor"),AND(F106="Muy Alta",J106="Moderado"),AND(F106="Muy Alta",J106="Mayor")),"Alto",IF(OR(AND(F106="Muy Baja",J106="Catastrófico"),AND(F106="Baja",J106="Catastrófico"),AND(F106="Media",J106="Catastrófico"),AND(F106="Alta",J106="Catastrófico"),AND(F106="Muy Alta",J106="Catastrófico")),"Extremo",""))))</f>
        <v>Moderado</v>
      </c>
      <c r="M106" s="488">
        <v>1</v>
      </c>
      <c r="N106" s="487" t="s">
        <v>403</v>
      </c>
      <c r="O106" s="489" t="s">
        <v>403</v>
      </c>
      <c r="P106" s="489" t="s">
        <v>155</v>
      </c>
      <c r="Q106" s="487" t="s">
        <v>1374</v>
      </c>
      <c r="R106" s="489" t="s">
        <v>1375</v>
      </c>
      <c r="S106" s="489" t="s">
        <v>404</v>
      </c>
      <c r="T106" s="489" t="s">
        <v>405</v>
      </c>
      <c r="U106" s="491" t="str">
        <f>IF(OR(V106="Preventivo",V106="Detectivo"),"Probabilidad",IF(V106="Correctivo","Impacto",""))</f>
        <v>Probabilidad</v>
      </c>
      <c r="V106" s="492" t="s">
        <v>12</v>
      </c>
      <c r="W106" s="492" t="s">
        <v>7</v>
      </c>
      <c r="X106" s="485" t="str">
        <f>IF(AND(V106="Preventivo",W106="Automático"),"50%",IF(AND(V106="Preventivo",W106="Manual"),"40%",IF(AND(V106="Detectivo",W106="Automático"),"40%",IF(AND(V106="Detectivo",W106="Manual"),"30%",IF(AND(V106="Correctivo",W106="Automático"),"35%",IF(AND(V106="Correctivo",W106="Manual"),"25%",""))))))</f>
        <v>40%</v>
      </c>
      <c r="Y106" s="492" t="s">
        <v>18</v>
      </c>
      <c r="Z106" s="492" t="s">
        <v>20</v>
      </c>
      <c r="AA106" s="492" t="s">
        <v>110</v>
      </c>
      <c r="AB106" s="493">
        <f>IFERROR(IF(U106="Probabilidad",(G106-(+G106*X106)),IF(U106="Impacto",G106,"")),"")</f>
        <v>0.48</v>
      </c>
      <c r="AC106" s="494" t="str">
        <f>IFERROR(IF(AB106="","",IF(AB106&lt;=0.2,"Muy Baja",IF(AB106&lt;=0.4,"Baja",IF(AB106&lt;=0.6,"Media",IF(AB106&lt;=0.8,"Alta","Muy Alta"))))),"")</f>
        <v>Media</v>
      </c>
      <c r="AD106" s="485">
        <f>+AB106</f>
        <v>0.48</v>
      </c>
      <c r="AE106" s="494" t="str">
        <f>IFERROR(IF(AF106="","",IF(AF106&lt;=0.2,"Leve",IF(AF106&lt;=0.4,"Menor",IF(AF106&lt;=0.6,"Moderado",IF(AF106&lt;=0.8,"Mayor","Catastrófico"))))),"")</f>
        <v>Leve</v>
      </c>
      <c r="AF106" s="485">
        <f>IFERROR(IF(U106="Impacto",(K106-(+K106*X106)),IF(U106="Probabilidad",K106,"")),"")</f>
        <v>0.2</v>
      </c>
      <c r="AG106" s="486" t="str">
        <f>IFERROR(IF(OR(AND(AC106="Muy Baja",AE106="Leve"),AND(AC106="Muy Baja",AE106="Menor"),AND(AC106="Baja",AE106="Leve")),"Bajo",IF(OR(AND(AC106="Muy baja",AE106="Moderado"),AND(AC106="Baja",AE106="Menor"),AND(AC106="Baja",AE106="Moderado"),AND(AC106="Media",AE106="Leve"),AND(AC106="Media",AE106="Menor"),AND(AC106="Media",AE106="Moderado"),AND(AC106="Alta",AE106="Leve"),AND(AC106="Alta",AE106="Menor")),"Moderado",IF(OR(AND(AC106="Muy Baja",AE106="Mayor"),AND(AC106="Baja",AE106="Mayor"),AND(AC106="Media",AE106="Mayor"),AND(AC106="Alta",AE106="Moderado"),AND(AC106="Alta",AE106="Mayor"),AND(AC106="Muy Alta",AE106="Leve"),AND(AC106="Muy Alta",AE106="Menor"),AND(AC106="Muy Alta",AE106="Moderado"),AND(AC106="Muy Alta",AE106="Mayor")),"Alto",IF(OR(AND(AC106="Muy Baja",AE106="Catastrófico"),AND(AC106="Baja",AE106="Catastrófico"),AND(AC106="Media",AE106="Catastrófico"),AND(AC106="Alta",AE106="Catastrófico"),AND(AC106="Muy Alta",AE106="Catastrófico")),"Extremo","")))),"")</f>
        <v>Moderado</v>
      </c>
      <c r="AH106" s="480" t="s">
        <v>29</v>
      </c>
      <c r="AI106" s="472" t="s">
        <v>1041</v>
      </c>
      <c r="AJ106" s="472"/>
      <c r="AK106" s="472"/>
      <c r="AL106" s="472" t="s">
        <v>406</v>
      </c>
      <c r="AM106" s="466" t="s">
        <v>1138</v>
      </c>
      <c r="AN106" s="466" t="s">
        <v>1139</v>
      </c>
      <c r="AO106" s="469" t="s">
        <v>375</v>
      </c>
      <c r="AP106" s="469" t="s">
        <v>1376</v>
      </c>
      <c r="AQ106" s="470" t="s">
        <v>1377</v>
      </c>
    </row>
    <row r="107" spans="1:43" ht="114" customHeight="1" x14ac:dyDescent="0.25">
      <c r="A107" s="465"/>
      <c r="B107" s="472"/>
      <c r="C107" s="481"/>
      <c r="D107" s="481"/>
      <c r="E107" s="472"/>
      <c r="F107" s="474"/>
      <c r="G107" s="475"/>
      <c r="H107" s="476"/>
      <c r="I107" s="475">
        <f>IF(NOT(ISERROR(MATCH(H107,_xlfn.ANCHORARRAY(#REF!),0))),#REF!&amp;"Por favor no seleccionar los criterios de impacto",H107)</f>
        <v>0</v>
      </c>
      <c r="J107" s="474"/>
      <c r="K107" s="475"/>
      <c r="L107" s="477"/>
      <c r="M107" s="488"/>
      <c r="N107" s="487"/>
      <c r="O107" s="489"/>
      <c r="P107" s="489"/>
      <c r="Q107" s="487"/>
      <c r="R107" s="489"/>
      <c r="S107" s="489"/>
      <c r="T107" s="489"/>
      <c r="U107" s="491"/>
      <c r="V107" s="492"/>
      <c r="W107" s="492"/>
      <c r="X107" s="485"/>
      <c r="Y107" s="492"/>
      <c r="Z107" s="492"/>
      <c r="AA107" s="492"/>
      <c r="AB107" s="493"/>
      <c r="AC107" s="494"/>
      <c r="AD107" s="485"/>
      <c r="AE107" s="494"/>
      <c r="AF107" s="485"/>
      <c r="AG107" s="486"/>
      <c r="AH107" s="480"/>
      <c r="AI107" s="472"/>
      <c r="AJ107" s="472"/>
      <c r="AK107" s="472"/>
      <c r="AL107" s="472"/>
      <c r="AM107" s="466"/>
      <c r="AN107" s="469"/>
      <c r="AO107" s="469"/>
      <c r="AP107" s="469"/>
      <c r="AQ107" s="471"/>
    </row>
    <row r="108" spans="1:43" ht="114" customHeight="1" x14ac:dyDescent="0.25">
      <c r="A108" s="465"/>
      <c r="B108" s="472"/>
      <c r="C108" s="481"/>
      <c r="D108" s="481"/>
      <c r="E108" s="472"/>
      <c r="F108" s="474"/>
      <c r="G108" s="475"/>
      <c r="H108" s="476"/>
      <c r="I108" s="475"/>
      <c r="J108" s="474"/>
      <c r="K108" s="475"/>
      <c r="L108" s="477"/>
      <c r="M108" s="94">
        <v>2</v>
      </c>
      <c r="N108" s="120" t="s">
        <v>403</v>
      </c>
      <c r="O108" s="95" t="s">
        <v>403</v>
      </c>
      <c r="P108" s="95" t="s">
        <v>155</v>
      </c>
      <c r="Q108" s="120" t="s">
        <v>407</v>
      </c>
      <c r="R108" s="95" t="s">
        <v>408</v>
      </c>
      <c r="S108" s="95" t="s">
        <v>409</v>
      </c>
      <c r="T108" s="95" t="s">
        <v>410</v>
      </c>
      <c r="U108" s="96" t="s">
        <v>2</v>
      </c>
      <c r="V108" s="97" t="s">
        <v>12</v>
      </c>
      <c r="W108" s="97" t="s">
        <v>411</v>
      </c>
      <c r="X108" s="98">
        <v>0.4</v>
      </c>
      <c r="Y108" s="97" t="s">
        <v>18</v>
      </c>
      <c r="Z108" s="97" t="s">
        <v>412</v>
      </c>
      <c r="AA108" s="97" t="s">
        <v>413</v>
      </c>
      <c r="AB108" s="99">
        <v>0.28799999999999998</v>
      </c>
      <c r="AC108" s="169" t="s">
        <v>289</v>
      </c>
      <c r="AD108" s="98">
        <v>0.28799999999999998</v>
      </c>
      <c r="AE108" s="144" t="s">
        <v>414</v>
      </c>
      <c r="AF108" s="98">
        <v>0.2</v>
      </c>
      <c r="AG108" s="159" t="s">
        <v>374</v>
      </c>
      <c r="AH108" s="480"/>
      <c r="AI108" s="472"/>
      <c r="AJ108" s="472"/>
      <c r="AK108" s="472"/>
      <c r="AL108" s="472"/>
      <c r="AM108" s="466"/>
      <c r="AN108" s="469"/>
      <c r="AO108" s="469"/>
      <c r="AP108" s="469"/>
      <c r="AQ108" s="471"/>
    </row>
    <row r="109" spans="1:43" ht="114" customHeight="1" x14ac:dyDescent="0.25">
      <c r="A109" s="465"/>
      <c r="B109" s="472"/>
      <c r="C109" s="481"/>
      <c r="D109" s="481"/>
      <c r="E109" s="472"/>
      <c r="F109" s="474"/>
      <c r="G109" s="475"/>
      <c r="H109" s="476"/>
      <c r="I109" s="475">
        <f>IF(NOT(ISERROR(MATCH(H109,_xlfn.ANCHORARRAY(#REF!),0))),#REF!&amp;"Por favor no seleccionar los criterios de impacto",H109)</f>
        <v>0</v>
      </c>
      <c r="J109" s="474"/>
      <c r="K109" s="475"/>
      <c r="L109" s="477"/>
      <c r="M109" s="488">
        <v>3</v>
      </c>
      <c r="N109" s="487" t="s">
        <v>403</v>
      </c>
      <c r="O109" s="487" t="s">
        <v>415</v>
      </c>
      <c r="P109" s="487" t="s">
        <v>273</v>
      </c>
      <c r="Q109" s="487" t="s">
        <v>416</v>
      </c>
      <c r="R109" s="487" t="s">
        <v>1155</v>
      </c>
      <c r="S109" s="487" t="s">
        <v>1156</v>
      </c>
      <c r="T109" s="487" t="s">
        <v>1157</v>
      </c>
      <c r="U109" s="491" t="str">
        <f>IF(OR(V109="Preventivo",V109="Detectivo"),"Probabilidad",IF(V109="Correctivo","Impacto",""))</f>
        <v>Probabilidad</v>
      </c>
      <c r="V109" s="492" t="s">
        <v>12</v>
      </c>
      <c r="W109" s="492" t="s">
        <v>7</v>
      </c>
      <c r="X109" s="485" t="str">
        <f t="shared" ref="X109" si="50">IF(AND(V109="Preventivo",W109="Automático"),"50%",IF(AND(V109="Preventivo",W109="Manual"),"40%",IF(AND(V109="Detectivo",W109="Automático"),"40%",IF(AND(V109="Detectivo",W109="Manual"),"30%",IF(AND(V109="Correctivo",W109="Automático"),"35%",IF(AND(V109="Correctivo",W109="Manual"),"25%",""))))))</f>
        <v>40%</v>
      </c>
      <c r="Y109" s="492" t="s">
        <v>17</v>
      </c>
      <c r="Z109" s="492" t="s">
        <v>20</v>
      </c>
      <c r="AA109" s="492" t="s">
        <v>110</v>
      </c>
      <c r="AB109" s="493" t="s">
        <v>417</v>
      </c>
      <c r="AC109" s="494" t="s">
        <v>289</v>
      </c>
      <c r="AD109" s="485" t="str">
        <f t="shared" ref="AD109" si="51">+AB109</f>
        <v>17.2%</v>
      </c>
      <c r="AE109" s="494" t="str">
        <f t="shared" ref="AE109" si="52">IFERROR(IF(AF109="","",IF(AF109&lt;=0.2,"Leve",IF(AF109&lt;=0.4,"Menor",IF(AF109&lt;=0.6,"Moderado",IF(AF109&lt;=0.8,"Mayor","Catastrófico"))))),"")</f>
        <v>Leve</v>
      </c>
      <c r="AF109" s="485">
        <v>0.2</v>
      </c>
      <c r="AG109" s="486" t="str">
        <f t="shared" ref="AG109" si="53">IFERROR(IF(OR(AND(AC109="Muy Baja",AE109="Leve"),AND(AC109="Muy Baja",AE109="Menor"),AND(AC109="Baja",AE109="Leve")),"Bajo",IF(OR(AND(AC109="Muy baja",AE109="Moderado"),AND(AC109="Baja",AE109="Menor"),AND(AC109="Baja",AE109="Moderado"),AND(AC109="Media",AE109="Leve"),AND(AC109="Media",AE109="Menor"),AND(AC109="Media",AE109="Moderado"),AND(AC109="Alta",AE109="Leve"),AND(AC109="Alta",AE109="Menor")),"Moderado",IF(OR(AND(AC109="Muy Baja",AE109="Mayor"),AND(AC109="Baja",AE109="Mayor"),AND(AC109="Media",AE109="Mayor"),AND(AC109="Alta",AE109="Moderado"),AND(AC109="Alta",AE109="Mayor"),AND(AC109="Muy Alta",AE109="Leve"),AND(AC109="Muy Alta",AE109="Menor"),AND(AC109="Muy Alta",AE109="Moderado"),AND(AC109="Muy Alta",AE109="Mayor")),"Alto",IF(OR(AND(AC109="Muy Baja",AE109="Catastrófico"),AND(AC109="Baja",AE109="Catastrófico"),AND(AC109="Media",AE109="Catastrófico"),AND(AC109="Alta",AE109="Catastrófico"),AND(AC109="Muy Alta",AE109="Catastrófico")),"Extremo","")))),"")</f>
        <v>Bajo</v>
      </c>
      <c r="AH109" s="480"/>
      <c r="AI109" s="472"/>
      <c r="AJ109" s="472"/>
      <c r="AK109" s="472"/>
      <c r="AL109" s="472"/>
      <c r="AM109" s="466"/>
      <c r="AN109" s="469"/>
      <c r="AO109" s="469"/>
      <c r="AP109" s="469"/>
      <c r="AQ109" s="471"/>
    </row>
    <row r="110" spans="1:43" ht="114" customHeight="1" x14ac:dyDescent="0.25">
      <c r="A110" s="465"/>
      <c r="B110" s="472"/>
      <c r="C110" s="481"/>
      <c r="D110" s="481"/>
      <c r="E110" s="472"/>
      <c r="F110" s="474"/>
      <c r="G110" s="475"/>
      <c r="H110" s="476"/>
      <c r="I110" s="475"/>
      <c r="J110" s="474"/>
      <c r="K110" s="475"/>
      <c r="L110" s="477"/>
      <c r="M110" s="488"/>
      <c r="N110" s="487"/>
      <c r="O110" s="487"/>
      <c r="P110" s="487"/>
      <c r="Q110" s="487"/>
      <c r="R110" s="487"/>
      <c r="S110" s="487"/>
      <c r="T110" s="487"/>
      <c r="U110" s="491"/>
      <c r="V110" s="492"/>
      <c r="W110" s="492"/>
      <c r="X110" s="485"/>
      <c r="Y110" s="492"/>
      <c r="Z110" s="492"/>
      <c r="AA110" s="492"/>
      <c r="AB110" s="493"/>
      <c r="AC110" s="494"/>
      <c r="AD110" s="485"/>
      <c r="AE110" s="494"/>
      <c r="AF110" s="485"/>
      <c r="AG110" s="486"/>
      <c r="AH110" s="480"/>
      <c r="AI110" s="472"/>
      <c r="AJ110" s="472"/>
      <c r="AK110" s="472"/>
      <c r="AL110" s="472"/>
      <c r="AM110" s="466"/>
      <c r="AN110" s="469"/>
      <c r="AO110" s="469"/>
      <c r="AP110" s="469"/>
      <c r="AQ110" s="471"/>
    </row>
    <row r="111" spans="1:43" ht="114" customHeight="1" x14ac:dyDescent="0.25">
      <c r="A111" s="465"/>
      <c r="B111" s="472"/>
      <c r="C111" s="481"/>
      <c r="D111" s="481"/>
      <c r="E111" s="472"/>
      <c r="F111" s="474"/>
      <c r="G111" s="475"/>
      <c r="H111" s="476"/>
      <c r="I111" s="475">
        <f>IF(NOT(ISERROR(MATCH(H111,_xlfn.ANCHORARRAY(#REF!),0))),#REF!&amp;"Por favor no seleccionar los criterios de impacto",H111)</f>
        <v>0</v>
      </c>
      <c r="J111" s="474"/>
      <c r="K111" s="475"/>
      <c r="L111" s="477"/>
      <c r="M111" s="488"/>
      <c r="N111" s="487"/>
      <c r="O111" s="487"/>
      <c r="P111" s="487"/>
      <c r="Q111" s="487"/>
      <c r="R111" s="487"/>
      <c r="S111" s="487"/>
      <c r="T111" s="487"/>
      <c r="U111" s="491"/>
      <c r="V111" s="492"/>
      <c r="W111" s="492"/>
      <c r="X111" s="485"/>
      <c r="Y111" s="492"/>
      <c r="Z111" s="492"/>
      <c r="AA111" s="492"/>
      <c r="AB111" s="493"/>
      <c r="AC111" s="494"/>
      <c r="AD111" s="485"/>
      <c r="AE111" s="494"/>
      <c r="AF111" s="485"/>
      <c r="AG111" s="486"/>
      <c r="AH111" s="480"/>
      <c r="AI111" s="472"/>
      <c r="AJ111" s="472"/>
      <c r="AK111" s="472"/>
      <c r="AL111" s="472"/>
      <c r="AM111" s="466"/>
      <c r="AN111" s="469"/>
      <c r="AO111" s="469"/>
      <c r="AP111" s="469"/>
      <c r="AQ111" s="471"/>
    </row>
    <row r="112" spans="1:43" ht="114" customHeight="1" x14ac:dyDescent="0.25">
      <c r="A112" s="464" t="s">
        <v>1065</v>
      </c>
      <c r="B112" s="88" t="s">
        <v>796</v>
      </c>
      <c r="C112" s="88" t="s">
        <v>797</v>
      </c>
      <c r="D112" s="88" t="s">
        <v>1158</v>
      </c>
      <c r="E112" s="89">
        <v>4500</v>
      </c>
      <c r="F112" s="90" t="str">
        <f>IF(E112&lt;=0,"",IF(E112&lt;=2,"Muy Baja",IF(E112&lt;=24,"Baja",IF(E112&lt;=500,"Media",IF(E112&lt;=5000,"Alta","Muy Alta")))))</f>
        <v>Alta</v>
      </c>
      <c r="G112" s="91">
        <f>IF(F112="","",IF(F112="Muy Baja",0.2,IF(F112="Baja",0.4,IF(F112="Media",0.6,IF(F112="Alta",0.8,IF(F112="Muy Alta",1,))))))</f>
        <v>0.8</v>
      </c>
      <c r="H112" s="92" t="s">
        <v>140</v>
      </c>
      <c r="I112" s="91"/>
      <c r="J112" s="139" t="s">
        <v>157</v>
      </c>
      <c r="K112" s="91">
        <v>0.6</v>
      </c>
      <c r="L112" s="154" t="s">
        <v>4</v>
      </c>
      <c r="M112" s="94">
        <v>1</v>
      </c>
      <c r="N112" s="134" t="s">
        <v>798</v>
      </c>
      <c r="O112" s="134" t="s">
        <v>799</v>
      </c>
      <c r="P112" s="134" t="s">
        <v>428</v>
      </c>
      <c r="Q112" s="134" t="s">
        <v>800</v>
      </c>
      <c r="R112" s="136" t="s">
        <v>1159</v>
      </c>
      <c r="S112" s="136" t="s">
        <v>801</v>
      </c>
      <c r="T112" s="134" t="s">
        <v>802</v>
      </c>
      <c r="U112" s="170" t="s">
        <v>458</v>
      </c>
      <c r="V112" s="171" t="s">
        <v>12</v>
      </c>
      <c r="W112" s="171" t="s">
        <v>7</v>
      </c>
      <c r="X112" s="172">
        <v>0.4</v>
      </c>
      <c r="Y112" s="171" t="s">
        <v>17</v>
      </c>
      <c r="Z112" s="171" t="s">
        <v>20</v>
      </c>
      <c r="AA112" s="171" t="s">
        <v>110</v>
      </c>
      <c r="AB112" s="173">
        <v>0.48</v>
      </c>
      <c r="AC112" s="141" t="s">
        <v>44</v>
      </c>
      <c r="AD112" s="98">
        <v>0.48</v>
      </c>
      <c r="AE112" s="100" t="s">
        <v>72</v>
      </c>
      <c r="AF112" s="98">
        <v>0.6</v>
      </c>
      <c r="AG112" s="101" t="s">
        <v>72</v>
      </c>
      <c r="AH112" s="192" t="s">
        <v>803</v>
      </c>
      <c r="AI112" s="135" t="s">
        <v>804</v>
      </c>
      <c r="AJ112" s="209" t="s">
        <v>805</v>
      </c>
      <c r="AK112" s="199" t="s">
        <v>893</v>
      </c>
      <c r="AL112" s="103" t="s">
        <v>806</v>
      </c>
      <c r="AM112" s="119" t="s">
        <v>1160</v>
      </c>
      <c r="AN112" s="466" t="s">
        <v>1161</v>
      </c>
      <c r="AO112" s="466" t="s">
        <v>1360</v>
      </c>
      <c r="AP112" s="469" t="s">
        <v>1134</v>
      </c>
      <c r="AQ112" s="182" t="s">
        <v>1338</v>
      </c>
    </row>
    <row r="113" spans="1:43" ht="114" customHeight="1" x14ac:dyDescent="0.25">
      <c r="A113" s="465"/>
      <c r="B113" s="472" t="s">
        <v>342</v>
      </c>
      <c r="C113" s="472" t="s">
        <v>343</v>
      </c>
      <c r="D113" s="472" t="s">
        <v>1162</v>
      </c>
      <c r="E113" s="473">
        <v>12</v>
      </c>
      <c r="F113" s="474" t="str">
        <f>IF(E113&lt;=0,"",IF(E113&lt;=2,"Muy Baja",IF(E113&lt;=24,"Baja",IF(E113&lt;=500,"Media",IF(E113&lt;=5000,"Alta","Muy Alta")))))</f>
        <v>Baja</v>
      </c>
      <c r="G113" s="475">
        <f>IF(F113="","",IF(F113="Muy Baja",0.2,IF(F113="Baja",0.4,IF(F113="Media",0.6,IF(F113="Alta",0.8,IF(F113="Muy Alta",1,))))))</f>
        <v>0.4</v>
      </c>
      <c r="H113" s="476" t="s">
        <v>1163</v>
      </c>
      <c r="I113" s="475" t="str">
        <f>IF(NOT(ISERROR(MATCH(H113,'[19]Tabla Impacto'!$B$221:$B$223,0))),'[19]Tabla Impacto'!$F$223&amp;"Por favor no seleccionar los criterios de impacto(Afectación Económica o presupuestal y Pérdida Reputacional)",H113)</f>
        <v xml:space="preserve">     El riesgo afecta la imagen de  la entidad con efecto publicitario sostenido a nivel de sector administrativo, nivel departamental o municipal</v>
      </c>
      <c r="J113" s="474" t="str">
        <f>IF(OR(I113='[19]Tabla Impacto'!$C$11,I113='[19]Tabla Impacto'!$D$11),"Leve",IF(OR(I113='[19]Tabla Impacto'!$C$12,I113='[19]Tabla Impacto'!$D$12),"Menor",IF(OR(I113='[19]Tabla Impacto'!$C$13,I113='[19]Tabla Impacto'!$D$13),"Moderado",IF(OR(I113='[19]Tabla Impacto'!$C$14,I113='[19]Tabla Impacto'!$D$14),"Mayor",IF(OR(I113='[19]Tabla Impacto'!$C$15,I113='[19]Tabla Impacto'!$D$15),"Catastrófico","")))))</f>
        <v/>
      </c>
      <c r="K113" s="475" t="str">
        <f>IF(J113="","",IF(J113="Leve",0.2,IF(J113="Menor",0.4,IF(J113="Moderado",0.6,IF(J113="Mayor",0.8,IF(J113="Catastrófico",1,))))))</f>
        <v/>
      </c>
      <c r="L113" s="477" t="str">
        <f>IF(OR(AND(F113="Muy Baja",J113="Leve"),AND(F113="Muy Baja",J113="Menor"),AND(F113="Baja",J113="Leve")),"Bajo",IF(OR(AND(F113="Muy baja",J113="Moderado"),AND(F113="Baja",J113="Menor"),AND(F113="Baja",J113="Moderado"),AND(F113="Media",J113="Leve"),AND(F113="Media",J113="Menor"),AND(F113="Media",J113="Moderado"),AND(F113="Alta",J113="Leve"),AND(F113="Alta",J113="Menor")),"Moderado",IF(OR(AND(F113="Muy Baja",J113="Mayor"),AND(F113="Baja",J113="Mayor"),AND(F113="Media",J113="Mayor"),AND(F113="Alta",J113="Moderado"),AND(F113="Alta",J113="Mayor"),AND(F113="Muy Alta",J113="Leve"),AND(F113="Muy Alta",J113="Menor"),AND(F113="Muy Alta",J113="Moderado"),AND(F113="Muy Alta",J113="Mayor")),"Alto",IF(OR(AND(F113="Muy Baja",J113="Catastrófico"),AND(F113="Baja",J113="Catastrófico"),AND(F113="Media",J113="Catastrófico"),AND(F113="Alta",J113="Catastrófico"),AND(F113="Muy Alta",J113="Catastrófico")),"Extremo",""))))</f>
        <v/>
      </c>
      <c r="M113" s="94">
        <v>1</v>
      </c>
      <c r="N113" s="478" t="s">
        <v>798</v>
      </c>
      <c r="O113" s="479" t="s">
        <v>799</v>
      </c>
      <c r="P113" s="174" t="s">
        <v>651</v>
      </c>
      <c r="Q113" s="136" t="s">
        <v>807</v>
      </c>
      <c r="R113" s="136" t="s">
        <v>808</v>
      </c>
      <c r="S113" s="136" t="s">
        <v>809</v>
      </c>
      <c r="T113" s="134" t="s">
        <v>810</v>
      </c>
      <c r="U113" s="170" t="str">
        <f>IF(OR(V113="Preventivo",V113="Detectivo"),"Probabilidad",IF(V113="Correctivo","Impacto",""))</f>
        <v>Probabilidad</v>
      </c>
      <c r="V113" s="171" t="s">
        <v>12</v>
      </c>
      <c r="W113" s="171" t="s">
        <v>7</v>
      </c>
      <c r="X113" s="172" t="str">
        <f>IF(AND(V113="Preventivo",W113="Automático"),"50%",IF(AND(V113="Preventivo",W113="Manual"),"40%",IF(AND(V113="Detectivo",W113="Automático"),"40%",IF(AND(V113="Detectivo",W113="Manual"),"30%",IF(AND(V113="Correctivo",W113="Automático"),"35%",IF(AND(V113="Correctivo",W113="Manual"),"25%",""))))))</f>
        <v>40%</v>
      </c>
      <c r="Y113" s="171" t="s">
        <v>17</v>
      </c>
      <c r="Z113" s="171" t="s">
        <v>20</v>
      </c>
      <c r="AA113" s="171" t="s">
        <v>110</v>
      </c>
      <c r="AB113" s="173">
        <f>IFERROR(IF(U113="Probabilidad",(G113-(+G113*X113)),IF(U113="Impacto",G113,"")),"")</f>
        <v>0.24</v>
      </c>
      <c r="AC113" s="100" t="str">
        <f>IFERROR(IF(AB113="","",IF(AB113&lt;=0.2,"Muy Baja",IF(AB113&lt;=0.4,"Baja",IF(AB113&lt;=0.6,"Media",IF(AB113&lt;=0.8,"Alta","Muy Alta"))))),"")</f>
        <v>Baja</v>
      </c>
      <c r="AD113" s="98">
        <f>+AB113</f>
        <v>0.24</v>
      </c>
      <c r="AE113" s="100" t="str">
        <f>IFERROR(IF(AF113="","",IF(AF113&lt;=0.2,"Leve",IF(AF113&lt;=0.4,"Menor",IF(AF113&lt;=0.6,"Moderado",IF(AF113&lt;=0.8,"Mayor","Catastrófico"))))),"")</f>
        <v/>
      </c>
      <c r="AF113" s="98" t="str">
        <f>IFERROR(IF(U113="Impacto",(K113-(+K113*X113)),IF(U113="Probabilidad",K113,"")),"")</f>
        <v/>
      </c>
      <c r="AG113" s="101" t="str">
        <f>IFERROR(IF(OR(AND(AC113="Muy Baja",AE113="Leve"),AND(AC113="Muy Baja",AE113="Menor"),AND(AC113="Baja",AE113="Leve")),"Bajo",IF(OR(AND(AC113="Muy baja",AE113="Moderado"),AND(AC113="Baja",AE113="Menor"),AND(AC113="Baja",AE113="Moderado"),AND(AC113="Media",AE113="Leve"),AND(AC113="Media",AE113="Menor"),AND(AC113="Media",AE113="Moderado"),AND(AC113="Alta",AE113="Leve"),AND(AC113="Alta",AE113="Menor")),"Moderado",IF(OR(AND(AC113="Muy Baja",AE113="Mayor"),AND(AC113="Baja",AE113="Mayor"),AND(AC113="Media",AE113="Mayor"),AND(AC113="Alta",AE113="Moderado"),AND(AC113="Alta",AE113="Mayor"),AND(AC113="Muy Alta",AE113="Leve"),AND(AC113="Muy Alta",AE113="Menor"),AND(AC113="Muy Alta",AE113="Moderado"),AND(AC113="Muy Alta",AE113="Mayor")),"Alto",IF(OR(AND(AC113="Muy Baja",AE113="Catastrófico"),AND(AC113="Baja",AE113="Catastrófico"),AND(AC113="Media",AE113="Catastrófico"),AND(AC113="Alta",AE113="Catastrófico"),AND(AC113="Muy Alta",AE113="Catastrófico")),"Extremo","")))),"")</f>
        <v/>
      </c>
      <c r="AH113" s="480" t="s">
        <v>124</v>
      </c>
      <c r="AI113" s="481" t="s">
        <v>1164</v>
      </c>
      <c r="AJ113" s="482" t="s">
        <v>805</v>
      </c>
      <c r="AK113" s="483" t="s">
        <v>1042</v>
      </c>
      <c r="AL113" s="484" t="s">
        <v>811</v>
      </c>
      <c r="AM113" s="466" t="s">
        <v>1154</v>
      </c>
      <c r="AN113" s="466"/>
      <c r="AO113" s="466"/>
      <c r="AP113" s="469"/>
      <c r="AQ113" s="467" t="s">
        <v>1378</v>
      </c>
    </row>
    <row r="114" spans="1:43" ht="114" customHeight="1" x14ac:dyDescent="0.25">
      <c r="A114" s="465"/>
      <c r="B114" s="472"/>
      <c r="C114" s="472"/>
      <c r="D114" s="472"/>
      <c r="E114" s="473"/>
      <c r="F114" s="474"/>
      <c r="G114" s="475"/>
      <c r="H114" s="476"/>
      <c r="I114" s="475">
        <f>IF(NOT(ISERROR(MATCH(H114,_xlfn.ANCHORARRAY(#REF!),0))),#REF!&amp;"Por favor no seleccionar los criterios de impacto",H114)</f>
        <v>0</v>
      </c>
      <c r="J114" s="474"/>
      <c r="K114" s="475"/>
      <c r="L114" s="477"/>
      <c r="M114" s="94">
        <v>2</v>
      </c>
      <c r="N114" s="478"/>
      <c r="O114" s="479"/>
      <c r="P114" s="174" t="s">
        <v>155</v>
      </c>
      <c r="Q114" s="136" t="s">
        <v>812</v>
      </c>
      <c r="R114" s="136" t="s">
        <v>813</v>
      </c>
      <c r="S114" s="136" t="s">
        <v>814</v>
      </c>
      <c r="T114" s="174" t="s">
        <v>207</v>
      </c>
      <c r="U114" s="170" t="str">
        <f>IF(OR(V114="Preventivo",V114="Detectivo"),"Probabilidad",IF(V114="Correctivo","Impacto",""))</f>
        <v>Impacto</v>
      </c>
      <c r="V114" s="171" t="s">
        <v>14</v>
      </c>
      <c r="W114" s="171" t="s">
        <v>7</v>
      </c>
      <c r="X114" s="172" t="str">
        <f t="shared" ref="X114" si="54">IF(AND(V114="Preventivo",W114="Automático"),"50%",IF(AND(V114="Preventivo",W114="Manual"),"40%",IF(AND(V114="Detectivo",W114="Automático"),"40%",IF(AND(V114="Detectivo",W114="Manual"),"30%",IF(AND(V114="Correctivo",W114="Automático"),"35%",IF(AND(V114="Correctivo",W114="Manual"),"25%",""))))))</f>
        <v>25%</v>
      </c>
      <c r="Y114" s="171" t="s">
        <v>17</v>
      </c>
      <c r="Z114" s="171" t="s">
        <v>20</v>
      </c>
      <c r="AA114" s="171" t="s">
        <v>110</v>
      </c>
      <c r="AB114" s="173">
        <f>IFERROR(IF(AND(U113="Probabilidad",U114="Probabilidad"),(AD113-(+AD113*X114)),IF(U114="Probabilidad",(G113-(+G113*X114)),IF(U114="Impacto",AD113,""))),"")</f>
        <v>0.24</v>
      </c>
      <c r="AC114" s="100" t="str">
        <f t="shared" ref="AC114" si="55">IFERROR(IF(AB114="","",IF(AB114&lt;=0.2,"Muy Baja",IF(AB114&lt;=0.4,"Baja",IF(AB114&lt;=0.6,"Media",IF(AB114&lt;=0.8,"Alta","Muy Alta"))))),"")</f>
        <v>Baja</v>
      </c>
      <c r="AD114" s="98">
        <f t="shared" ref="AD114" si="56">+AB114</f>
        <v>0.24</v>
      </c>
      <c r="AE114" s="100" t="str">
        <f t="shared" ref="AE114" si="57">IFERROR(IF(AF114="","",IF(AF114&lt;=0.2,"Leve",IF(AF114&lt;=0.4,"Menor",IF(AF114&lt;=0.6,"Moderado",IF(AF114&lt;=0.8,"Mayor","Catastrófico"))))),"")</f>
        <v>Moderado</v>
      </c>
      <c r="AF114" s="98">
        <v>0.6</v>
      </c>
      <c r="AG114" s="101" t="str">
        <f t="shared" ref="AG114" si="58">IFERROR(IF(OR(AND(AC114="Muy Baja",AE114="Leve"),AND(AC114="Muy Baja",AE114="Menor"),AND(AC114="Baja",AE114="Leve")),"Bajo",IF(OR(AND(AC114="Muy baja",AE114="Moderado"),AND(AC114="Baja",AE114="Menor"),AND(AC114="Baja",AE114="Moderado"),AND(AC114="Media",AE114="Leve"),AND(AC114="Media",AE114="Menor"),AND(AC114="Media",AE114="Moderado"),AND(AC114="Alta",AE114="Leve"),AND(AC114="Alta",AE114="Menor")),"Moderado",IF(OR(AND(AC114="Muy Baja",AE114="Mayor"),AND(AC114="Baja",AE114="Mayor"),AND(AC114="Media",AE114="Mayor"),AND(AC114="Alta",AE114="Moderado"),AND(AC114="Alta",AE114="Mayor"),AND(AC114="Muy Alta",AE114="Leve"),AND(AC114="Muy Alta",AE114="Menor"),AND(AC114="Muy Alta",AE114="Moderado"),AND(AC114="Muy Alta",AE114="Mayor")),"Alto",IF(OR(AND(AC114="Muy Baja",AE114="Catastrófico"),AND(AC114="Baja",AE114="Catastrófico"),AND(AC114="Media",AE114="Catastrófico"),AND(AC114="Alta",AE114="Catastrófico"),AND(AC114="Muy Alta",AE114="Catastrófico")),"Extremo","")))),"")</f>
        <v>Moderado</v>
      </c>
      <c r="AH114" s="480"/>
      <c r="AI114" s="481"/>
      <c r="AJ114" s="482"/>
      <c r="AK114" s="483"/>
      <c r="AL114" s="484"/>
      <c r="AM114" s="466"/>
      <c r="AN114" s="466"/>
      <c r="AO114" s="466"/>
      <c r="AP114" s="469"/>
      <c r="AQ114" s="468"/>
    </row>
    <row r="115" spans="1:43" ht="114" customHeight="1" x14ac:dyDescent="0.25">
      <c r="AM115" s="58"/>
      <c r="AN115" s="58"/>
      <c r="AO115" s="58"/>
      <c r="AP115" s="58"/>
    </row>
    <row r="116" spans="1:43" ht="114" customHeight="1" x14ac:dyDescent="0.25">
      <c r="A116" s="87" t="s">
        <v>1045</v>
      </c>
    </row>
  </sheetData>
  <protectedRanges>
    <protectedRange sqref="R7:R8" name="Rango2_2_3"/>
    <protectedRange sqref="O7" name="Rango2_3_3"/>
    <protectedRange sqref="R51:R52" name="Rango2_2_4"/>
    <protectedRange sqref="O51:O52" name="Rango2_3_4"/>
  </protectedRanges>
  <dataConsolidate/>
  <mergeCells count="1018">
    <mergeCell ref="N3:T3"/>
    <mergeCell ref="AN112:AN114"/>
    <mergeCell ref="AO112:AO114"/>
    <mergeCell ref="AP112:AP114"/>
    <mergeCell ref="AM100:AM101"/>
    <mergeCell ref="AM102:AM103"/>
    <mergeCell ref="A2:A4"/>
    <mergeCell ref="E5:E6"/>
    <mergeCell ref="F5:F6"/>
    <mergeCell ref="B5:B6"/>
    <mergeCell ref="AJ5:AJ6"/>
    <mergeCell ref="AK5:AK6"/>
    <mergeCell ref="AJ16:AJ17"/>
    <mergeCell ref="AK16:AK17"/>
    <mergeCell ref="AL29:AL30"/>
    <mergeCell ref="AO18:AO19"/>
    <mergeCell ref="AP18:AP19"/>
    <mergeCell ref="AN16:AN17"/>
    <mergeCell ref="AO16:AO17"/>
    <mergeCell ref="AP16:AP17"/>
    <mergeCell ref="AI16:AI17"/>
    <mergeCell ref="AL16:AL17"/>
    <mergeCell ref="B18:B19"/>
    <mergeCell ref="C18:C19"/>
    <mergeCell ref="B29:B30"/>
    <mergeCell ref="C29:C30"/>
    <mergeCell ref="E29:E30"/>
    <mergeCell ref="F29:F30"/>
    <mergeCell ref="G29:G30"/>
    <mergeCell ref="AM95:AM96"/>
    <mergeCell ref="AO95:AO99"/>
    <mergeCell ref="AB3:AB4"/>
    <mergeCell ref="AQ13:AQ14"/>
    <mergeCell ref="AM16:AM17"/>
    <mergeCell ref="AM5:AM6"/>
    <mergeCell ref="AO27:AO28"/>
    <mergeCell ref="AO29:AO30"/>
    <mergeCell ref="B27:B28"/>
    <mergeCell ref="C27:C28"/>
    <mergeCell ref="D27:D28"/>
    <mergeCell ref="E27:E28"/>
    <mergeCell ref="F27:F28"/>
    <mergeCell ref="G27:G28"/>
    <mergeCell ref="H27:H28"/>
    <mergeCell ref="I27:I28"/>
    <mergeCell ref="J27:J28"/>
    <mergeCell ref="K27:K28"/>
    <mergeCell ref="L27:L28"/>
    <mergeCell ref="AL18:AL19"/>
    <mergeCell ref="AH16:AH17"/>
    <mergeCell ref="D18:D19"/>
    <mergeCell ref="E18:E19"/>
    <mergeCell ref="F18:F19"/>
    <mergeCell ref="G18:G19"/>
    <mergeCell ref="H18:H19"/>
    <mergeCell ref="B16:B17"/>
    <mergeCell ref="C16:C17"/>
    <mergeCell ref="AI18:AI19"/>
    <mergeCell ref="AJ18:AJ19"/>
    <mergeCell ref="H16:H17"/>
    <mergeCell ref="H29:H30"/>
    <mergeCell ref="I29:I30"/>
    <mergeCell ref="AK13:AK14"/>
    <mergeCell ref="B23:B24"/>
    <mergeCell ref="M3:M4"/>
    <mergeCell ref="Q102:Q103"/>
    <mergeCell ref="R102:R103"/>
    <mergeCell ref="S102:S103"/>
    <mergeCell ref="T102:T103"/>
    <mergeCell ref="U102:U103"/>
    <mergeCell ref="V102:V103"/>
    <mergeCell ref="L41:L43"/>
    <mergeCell ref="L48:L49"/>
    <mergeCell ref="I55:I56"/>
    <mergeCell ref="J55:J56"/>
    <mergeCell ref="K55:K56"/>
    <mergeCell ref="L55:L56"/>
    <mergeCell ref="T86:T87"/>
    <mergeCell ref="U86:U87"/>
    <mergeCell ref="V86:V87"/>
    <mergeCell ref="K86:K87"/>
    <mergeCell ref="L86:L87"/>
    <mergeCell ref="V68:V70"/>
    <mergeCell ref="M86:M87"/>
    <mergeCell ref="N86:N87"/>
    <mergeCell ref="O86:O87"/>
    <mergeCell ref="P86:P87"/>
    <mergeCell ref="Q86:Q87"/>
    <mergeCell ref="U65:U66"/>
    <mergeCell ref="V65:V66"/>
    <mergeCell ref="L89:L91"/>
    <mergeCell ref="R86:R87"/>
    <mergeCell ref="S86:S87"/>
    <mergeCell ref="N60:N67"/>
    <mergeCell ref="O60:O67"/>
    <mergeCell ref="I60:I67"/>
    <mergeCell ref="J60:J67"/>
    <mergeCell ref="K60:K67"/>
    <mergeCell ref="L60:L67"/>
    <mergeCell ref="M60:M62"/>
    <mergeCell ref="L16:L17"/>
    <mergeCell ref="N16:N17"/>
    <mergeCell ref="P27:P28"/>
    <mergeCell ref="P60:P62"/>
    <mergeCell ref="Q60:Q62"/>
    <mergeCell ref="E44:E45"/>
    <mergeCell ref="L44:L45"/>
    <mergeCell ref="D36:D37"/>
    <mergeCell ref="S71:S73"/>
    <mergeCell ref="T71:T73"/>
    <mergeCell ref="M65:M66"/>
    <mergeCell ref="P65:P66"/>
    <mergeCell ref="Q65:Q66"/>
    <mergeCell ref="R65:R66"/>
    <mergeCell ref="S65:S66"/>
    <mergeCell ref="T65:T66"/>
    <mergeCell ref="P71:P72"/>
    <mergeCell ref="Q71:Q72"/>
    <mergeCell ref="R71:R72"/>
    <mergeCell ref="S68:S70"/>
    <mergeCell ref="T68:T70"/>
    <mergeCell ref="J29:J30"/>
    <mergeCell ref="K29:K30"/>
    <mergeCell ref="D29:D30"/>
    <mergeCell ref="Q27:Q28"/>
    <mergeCell ref="R27:R28"/>
    <mergeCell ref="S27:S28"/>
    <mergeCell ref="T27:T28"/>
    <mergeCell ref="AE3:AE4"/>
    <mergeCell ref="AM58:AM59"/>
    <mergeCell ref="AQ60:AQ67"/>
    <mergeCell ref="F44:F45"/>
    <mergeCell ref="G44:G45"/>
    <mergeCell ref="H44:H45"/>
    <mergeCell ref="I44:I45"/>
    <mergeCell ref="J44:J45"/>
    <mergeCell ref="K44:K45"/>
    <mergeCell ref="U60:U61"/>
    <mergeCell ref="V60:V61"/>
    <mergeCell ref="W60:W61"/>
    <mergeCell ref="X60:X61"/>
    <mergeCell ref="Y60:Y61"/>
    <mergeCell ref="Z60:Z61"/>
    <mergeCell ref="AA60:AA61"/>
    <mergeCell ref="AB60:AB61"/>
    <mergeCell ref="AC60:AC61"/>
    <mergeCell ref="AD60:AD61"/>
    <mergeCell ref="AE60:AE61"/>
    <mergeCell ref="AF60:AF61"/>
    <mergeCell ref="AL13:AL14"/>
    <mergeCell ref="F16:F17"/>
    <mergeCell ref="J18:J19"/>
    <mergeCell ref="K18:K19"/>
    <mergeCell ref="L18:L19"/>
    <mergeCell ref="AH18:AH19"/>
    <mergeCell ref="L29:L30"/>
    <mergeCell ref="AP35:AP37"/>
    <mergeCell ref="AP38:AP40"/>
    <mergeCell ref="AI13:AI14"/>
    <mergeCell ref="AJ13:AJ14"/>
    <mergeCell ref="AM2:AP2"/>
    <mergeCell ref="AM3:AP3"/>
    <mergeCell ref="AQ2:AQ4"/>
    <mergeCell ref="AN5:AN6"/>
    <mergeCell ref="AO5:AO6"/>
    <mergeCell ref="AP5:AP6"/>
    <mergeCell ref="AQ5:AQ6"/>
    <mergeCell ref="AF3:AF4"/>
    <mergeCell ref="AG3:AG4"/>
    <mergeCell ref="AH3:AH4"/>
    <mergeCell ref="AI3:AI4"/>
    <mergeCell ref="AJ3:AJ4"/>
    <mergeCell ref="AK3:AK4"/>
    <mergeCell ref="B2:E2"/>
    <mergeCell ref="F2:L2"/>
    <mergeCell ref="M2:AA2"/>
    <mergeCell ref="AB2:AH2"/>
    <mergeCell ref="AI2:AK2"/>
    <mergeCell ref="AL2:AL4"/>
    <mergeCell ref="U3:U4"/>
    <mergeCell ref="V3:AA3"/>
    <mergeCell ref="AC3:AC4"/>
    <mergeCell ref="AD3:AD4"/>
    <mergeCell ref="B3:D3"/>
    <mergeCell ref="E3:E4"/>
    <mergeCell ref="F3:F4"/>
    <mergeCell ref="G3:G4"/>
    <mergeCell ref="H3:H4"/>
    <mergeCell ref="I3:I4"/>
    <mergeCell ref="J3:J4"/>
    <mergeCell ref="K3:K4"/>
    <mergeCell ref="L3:L4"/>
    <mergeCell ref="A11:A15"/>
    <mergeCell ref="AM13:AM14"/>
    <mergeCell ref="AN13:AN14"/>
    <mergeCell ref="AO13:AO14"/>
    <mergeCell ref="AP13:AP14"/>
    <mergeCell ref="A16:A24"/>
    <mergeCell ref="N5:N6"/>
    <mergeCell ref="A5:A10"/>
    <mergeCell ref="B13:B14"/>
    <mergeCell ref="C13:C14"/>
    <mergeCell ref="D13:D14"/>
    <mergeCell ref="E13:E14"/>
    <mergeCell ref="F13:F14"/>
    <mergeCell ref="G13:G14"/>
    <mergeCell ref="H13:H14"/>
    <mergeCell ref="J13:J14"/>
    <mergeCell ref="K13:K14"/>
    <mergeCell ref="L13:L14"/>
    <mergeCell ref="AL5:AL6"/>
    <mergeCell ref="AH5:AH6"/>
    <mergeCell ref="AI5:AI6"/>
    <mergeCell ref="C5:C6"/>
    <mergeCell ref="L5:L6"/>
    <mergeCell ref="G5:G6"/>
    <mergeCell ref="H5:H6"/>
    <mergeCell ref="I5:I6"/>
    <mergeCell ref="J5:J6"/>
    <mergeCell ref="K5:K6"/>
    <mergeCell ref="D5:D6"/>
    <mergeCell ref="T18:T19"/>
    <mergeCell ref="U18:U19"/>
    <mergeCell ref="E16:E17"/>
    <mergeCell ref="C23:C24"/>
    <mergeCell ref="D23:D24"/>
    <mergeCell ref="E23:E24"/>
    <mergeCell ref="F23:F24"/>
    <mergeCell ref="G23:G24"/>
    <mergeCell ref="H23:H24"/>
    <mergeCell ref="J23:J24"/>
    <mergeCell ref="K23:K24"/>
    <mergeCell ref="L23:L24"/>
    <mergeCell ref="AH23:AH24"/>
    <mergeCell ref="AI23:AI24"/>
    <mergeCell ref="AJ23:AJ24"/>
    <mergeCell ref="AK23:AK24"/>
    <mergeCell ref="O18:O19"/>
    <mergeCell ref="P18:P19"/>
    <mergeCell ref="Q18:Q19"/>
    <mergeCell ref="R18:R19"/>
    <mergeCell ref="S18:S19"/>
    <mergeCell ref="B21:B22"/>
    <mergeCell ref="C21:C22"/>
    <mergeCell ref="D21:D22"/>
    <mergeCell ref="AC18:AC19"/>
    <mergeCell ref="AD18:AD19"/>
    <mergeCell ref="AE18:AE19"/>
    <mergeCell ref="AF18:AF19"/>
    <mergeCell ref="G16:G17"/>
    <mergeCell ref="J16:J17"/>
    <mergeCell ref="K16:K17"/>
    <mergeCell ref="AN18:AN19"/>
    <mergeCell ref="AL23:AL24"/>
    <mergeCell ref="AG18:AG19"/>
    <mergeCell ref="E21:E22"/>
    <mergeCell ref="F21:F22"/>
    <mergeCell ref="G21:G22"/>
    <mergeCell ref="H21:H22"/>
    <mergeCell ref="I21:I22"/>
    <mergeCell ref="J21:J22"/>
    <mergeCell ref="K21:K22"/>
    <mergeCell ref="L21:L22"/>
    <mergeCell ref="X18:X19"/>
    <mergeCell ref="Y18:Y19"/>
    <mergeCell ref="Z18:Z19"/>
    <mergeCell ref="AA18:AA19"/>
    <mergeCell ref="AB18:AB19"/>
    <mergeCell ref="V18:V19"/>
    <mergeCell ref="W18:W19"/>
    <mergeCell ref="AM18:AM19"/>
    <mergeCell ref="AK18:AK19"/>
    <mergeCell ref="M18:M19"/>
    <mergeCell ref="N18:N19"/>
    <mergeCell ref="U27:U28"/>
    <mergeCell ref="L32:L34"/>
    <mergeCell ref="AH32:AH34"/>
    <mergeCell ref="AI32:AK34"/>
    <mergeCell ref="AL32:AL34"/>
    <mergeCell ref="AN21:AN22"/>
    <mergeCell ref="AO21:AO22"/>
    <mergeCell ref="AP21:AP22"/>
    <mergeCell ref="AN23:AN24"/>
    <mergeCell ref="AO23:AO24"/>
    <mergeCell ref="AP23:AP24"/>
    <mergeCell ref="AH21:AH22"/>
    <mergeCell ref="AI21:AI22"/>
    <mergeCell ref="AJ21:AJ22"/>
    <mergeCell ref="AK21:AK22"/>
    <mergeCell ref="AL21:AL22"/>
    <mergeCell ref="V27:V28"/>
    <mergeCell ref="W27:W28"/>
    <mergeCell ref="X27:X28"/>
    <mergeCell ref="Y27:Y28"/>
    <mergeCell ref="Z27:Z28"/>
    <mergeCell ref="AA27:AA28"/>
    <mergeCell ref="A25:A34"/>
    <mergeCell ref="AN27:AN28"/>
    <mergeCell ref="AP27:AP28"/>
    <mergeCell ref="AN29:AN30"/>
    <mergeCell ref="AP29:AP30"/>
    <mergeCell ref="AN32:AN34"/>
    <mergeCell ref="AO32:AO34"/>
    <mergeCell ref="AP32:AP34"/>
    <mergeCell ref="B32:B34"/>
    <mergeCell ref="C32:C34"/>
    <mergeCell ref="D32:D34"/>
    <mergeCell ref="E32:E34"/>
    <mergeCell ref="F32:F34"/>
    <mergeCell ref="G32:G34"/>
    <mergeCell ref="H32:H34"/>
    <mergeCell ref="J32:J34"/>
    <mergeCell ref="K32:K34"/>
    <mergeCell ref="AE27:AE28"/>
    <mergeCell ref="AF27:AF28"/>
    <mergeCell ref="AG27:AG28"/>
    <mergeCell ref="AH27:AH28"/>
    <mergeCell ref="AI27:AK28"/>
    <mergeCell ref="AL27:AL28"/>
    <mergeCell ref="AM27:AM28"/>
    <mergeCell ref="N29:N30"/>
    <mergeCell ref="AI29:AK30"/>
    <mergeCell ref="AB27:AB28"/>
    <mergeCell ref="AC27:AC28"/>
    <mergeCell ref="AD27:AD28"/>
    <mergeCell ref="M27:M28"/>
    <mergeCell ref="N27:N28"/>
    <mergeCell ref="O27:O28"/>
    <mergeCell ref="AO36:AO38"/>
    <mergeCell ref="A35:A40"/>
    <mergeCell ref="N35:N38"/>
    <mergeCell ref="AH35:AH38"/>
    <mergeCell ref="AI35:AI38"/>
    <mergeCell ref="AJ35:AJ38"/>
    <mergeCell ref="AK35:AK38"/>
    <mergeCell ref="C36:C38"/>
    <mergeCell ref="AL36:AL38"/>
    <mergeCell ref="B39:B40"/>
    <mergeCell ref="C39:C40"/>
    <mergeCell ref="E39:E40"/>
    <mergeCell ref="F39:F40"/>
    <mergeCell ref="G39:G40"/>
    <mergeCell ref="H39:H40"/>
    <mergeCell ref="I39:I40"/>
    <mergeCell ref="J39:J40"/>
    <mergeCell ref="K39:K40"/>
    <mergeCell ref="L39:L40"/>
    <mergeCell ref="AH39:AH40"/>
    <mergeCell ref="AI39:AI40"/>
    <mergeCell ref="AJ39:AJ40"/>
    <mergeCell ref="AK39:AK40"/>
    <mergeCell ref="B35:B38"/>
    <mergeCell ref="E35:E38"/>
    <mergeCell ref="F35:F38"/>
    <mergeCell ref="G35:G38"/>
    <mergeCell ref="H35:H38"/>
    <mergeCell ref="I35:I38"/>
    <mergeCell ref="J35:J38"/>
    <mergeCell ref="K35:K38"/>
    <mergeCell ref="L35:L38"/>
    <mergeCell ref="B46:B47"/>
    <mergeCell ref="C46:C47"/>
    <mergeCell ref="D46:D47"/>
    <mergeCell ref="E46:E47"/>
    <mergeCell ref="F46:F47"/>
    <mergeCell ref="G46:G47"/>
    <mergeCell ref="H46:H47"/>
    <mergeCell ref="I46:I47"/>
    <mergeCell ref="J46:J47"/>
    <mergeCell ref="K46:K47"/>
    <mergeCell ref="AH46:AH47"/>
    <mergeCell ref="AI46:AI47"/>
    <mergeCell ref="AJ46:AJ47"/>
    <mergeCell ref="AK46:AK47"/>
    <mergeCell ref="A41:A47"/>
    <mergeCell ref="AE44:AE45"/>
    <mergeCell ref="AG44:AG45"/>
    <mergeCell ref="AF44:AF45"/>
    <mergeCell ref="AD44:AD45"/>
    <mergeCell ref="AH41:AH43"/>
    <mergeCell ref="C41:C43"/>
    <mergeCell ref="E41:E43"/>
    <mergeCell ref="F41:F43"/>
    <mergeCell ref="G41:G43"/>
    <mergeCell ref="H41:H43"/>
    <mergeCell ref="I41:I43"/>
    <mergeCell ref="J41:J43"/>
    <mergeCell ref="K41:K43"/>
    <mergeCell ref="B41:B43"/>
    <mergeCell ref="B44:B45"/>
    <mergeCell ref="C44:C45"/>
    <mergeCell ref="AJ44:AJ45"/>
    <mergeCell ref="AN41:AN43"/>
    <mergeCell ref="AO41:AO43"/>
    <mergeCell ref="AP41:AP43"/>
    <mergeCell ref="AN44:AN45"/>
    <mergeCell ref="AP44:AP45"/>
    <mergeCell ref="AN46:AN47"/>
    <mergeCell ref="AO46:AO47"/>
    <mergeCell ref="AP46:AP47"/>
    <mergeCell ref="N41:N43"/>
    <mergeCell ref="AI41:AI43"/>
    <mergeCell ref="AJ41:AJ43"/>
    <mergeCell ref="AK41:AK43"/>
    <mergeCell ref="AL41:AL43"/>
    <mergeCell ref="AM41:AM43"/>
    <mergeCell ref="N44:N45"/>
    <mergeCell ref="AM44:AM45"/>
    <mergeCell ref="L46:L47"/>
    <mergeCell ref="AM46:AM47"/>
    <mergeCell ref="AH44:AH45"/>
    <mergeCell ref="AI44:AI45"/>
    <mergeCell ref="AL46:AL47"/>
    <mergeCell ref="AO44:AO45"/>
    <mergeCell ref="AL44:AL45"/>
    <mergeCell ref="C51:C52"/>
    <mergeCell ref="D51:D52"/>
    <mergeCell ref="E51:E52"/>
    <mergeCell ref="F51:F52"/>
    <mergeCell ref="G51:G52"/>
    <mergeCell ref="H51:H52"/>
    <mergeCell ref="I51:I52"/>
    <mergeCell ref="J51:J52"/>
    <mergeCell ref="K51:K52"/>
    <mergeCell ref="L51:L52"/>
    <mergeCell ref="AH51:AH52"/>
    <mergeCell ref="AI51:AI52"/>
    <mergeCell ref="AJ51:AJ52"/>
    <mergeCell ref="AK51:AK52"/>
    <mergeCell ref="AL51:AL52"/>
    <mergeCell ref="B48:B49"/>
    <mergeCell ref="C48:C49"/>
    <mergeCell ref="E48:E49"/>
    <mergeCell ref="F48:F49"/>
    <mergeCell ref="G48:G49"/>
    <mergeCell ref="H48:H49"/>
    <mergeCell ref="I48:I49"/>
    <mergeCell ref="J48:J49"/>
    <mergeCell ref="K48:K49"/>
    <mergeCell ref="N51:N52"/>
    <mergeCell ref="AL55:AL56"/>
    <mergeCell ref="B53:B54"/>
    <mergeCell ref="C53:C54"/>
    <mergeCell ref="D53:D54"/>
    <mergeCell ref="E53:E54"/>
    <mergeCell ref="F53:F54"/>
    <mergeCell ref="G53:G54"/>
    <mergeCell ref="H53:H54"/>
    <mergeCell ref="I53:I54"/>
    <mergeCell ref="J53:J54"/>
    <mergeCell ref="AQ16:AQ17"/>
    <mergeCell ref="AQ18:AQ19"/>
    <mergeCell ref="AQ21:AQ22"/>
    <mergeCell ref="AQ23:AQ24"/>
    <mergeCell ref="AQ27:AQ28"/>
    <mergeCell ref="AQ29:AQ30"/>
    <mergeCell ref="AQ32:AQ34"/>
    <mergeCell ref="AQ36:AQ38"/>
    <mergeCell ref="AQ39:AQ40"/>
    <mergeCell ref="AQ41:AQ43"/>
    <mergeCell ref="AQ44:AQ45"/>
    <mergeCell ref="AQ46:AQ47"/>
    <mergeCell ref="AQ48:AQ49"/>
    <mergeCell ref="AQ51:AQ52"/>
    <mergeCell ref="AQ53:AQ54"/>
    <mergeCell ref="AQ55:AQ56"/>
    <mergeCell ref="AH48:AH49"/>
    <mergeCell ref="AI48:AI49"/>
    <mergeCell ref="AJ48:AJ49"/>
    <mergeCell ref="AK48:AK49"/>
    <mergeCell ref="AL48:AL49"/>
    <mergeCell ref="B51:B52"/>
    <mergeCell ref="A48:A56"/>
    <mergeCell ref="AM53:AM54"/>
    <mergeCell ref="AN48:AN49"/>
    <mergeCell ref="AO48:AO49"/>
    <mergeCell ref="AP48:AP49"/>
    <mergeCell ref="AN51:AN52"/>
    <mergeCell ref="AO51:AO52"/>
    <mergeCell ref="AP51:AP52"/>
    <mergeCell ref="AN53:AN54"/>
    <mergeCell ref="AO53:AO54"/>
    <mergeCell ref="AP53:AP54"/>
    <mergeCell ref="AN55:AN56"/>
    <mergeCell ref="AO55:AO56"/>
    <mergeCell ref="AP55:AP56"/>
    <mergeCell ref="K53:K54"/>
    <mergeCell ref="L53:L54"/>
    <mergeCell ref="AH53:AH54"/>
    <mergeCell ref="AI53:AI54"/>
    <mergeCell ref="AJ53:AJ54"/>
    <mergeCell ref="AK53:AK54"/>
    <mergeCell ref="AL53:AL54"/>
    <mergeCell ref="B55:B56"/>
    <mergeCell ref="C55:C56"/>
    <mergeCell ref="D55:D56"/>
    <mergeCell ref="E55:E56"/>
    <mergeCell ref="F55:F56"/>
    <mergeCell ref="G55:G56"/>
    <mergeCell ref="H55:H56"/>
    <mergeCell ref="AH55:AH56"/>
    <mergeCell ref="AI55:AI56"/>
    <mergeCell ref="AJ55:AJ56"/>
    <mergeCell ref="AK55:AK56"/>
    <mergeCell ref="AQ68:AQ70"/>
    <mergeCell ref="B58:B59"/>
    <mergeCell ref="C58:C59"/>
    <mergeCell ref="D58:D59"/>
    <mergeCell ref="E58:E59"/>
    <mergeCell ref="F58:F59"/>
    <mergeCell ref="G58:G59"/>
    <mergeCell ref="H58:H59"/>
    <mergeCell ref="J58:J59"/>
    <mergeCell ref="K58:K59"/>
    <mergeCell ref="L58:L59"/>
    <mergeCell ref="N58:N59"/>
    <mergeCell ref="O58:O59"/>
    <mergeCell ref="AH58:AH59"/>
    <mergeCell ref="AI58:AI59"/>
    <mergeCell ref="AJ58:AJ59"/>
    <mergeCell ref="Q68:Q70"/>
    <mergeCell ref="R68:R70"/>
    <mergeCell ref="AK58:AK59"/>
    <mergeCell ref="AL58:AL59"/>
    <mergeCell ref="AM60:AM70"/>
    <mergeCell ref="AN60:AP70"/>
    <mergeCell ref="AO58:AO59"/>
    <mergeCell ref="AP58:AP59"/>
    <mergeCell ref="AQ58:AQ59"/>
    <mergeCell ref="B60:B67"/>
    <mergeCell ref="C60:C67"/>
    <mergeCell ref="D60:D67"/>
    <mergeCell ref="E60:E67"/>
    <mergeCell ref="F60:F67"/>
    <mergeCell ref="G60:G67"/>
    <mergeCell ref="H60:H67"/>
    <mergeCell ref="A57:A59"/>
    <mergeCell ref="AN58:AN59"/>
    <mergeCell ref="A60:A70"/>
    <mergeCell ref="AF68:AF70"/>
    <mergeCell ref="AG68:AG70"/>
    <mergeCell ref="AH68:AH70"/>
    <mergeCell ref="AI68:AI70"/>
    <mergeCell ref="AJ68:AJ70"/>
    <mergeCell ref="AK68:AK70"/>
    <mergeCell ref="AL68:AL70"/>
    <mergeCell ref="Y68:Y70"/>
    <mergeCell ref="Z68:Z70"/>
    <mergeCell ref="AA68:AA70"/>
    <mergeCell ref="AB68:AB70"/>
    <mergeCell ref="AC68:AC70"/>
    <mergeCell ref="AD68:AD70"/>
    <mergeCell ref="AE68:AE70"/>
    <mergeCell ref="R60:R62"/>
    <mergeCell ref="S60:S62"/>
    <mergeCell ref="T60:T62"/>
    <mergeCell ref="AG60:AG61"/>
    <mergeCell ref="AH60:AH67"/>
    <mergeCell ref="AI60:AI67"/>
    <mergeCell ref="AJ60:AJ67"/>
    <mergeCell ref="AK60:AK67"/>
    <mergeCell ref="AL60:AL67"/>
    <mergeCell ref="B68:B70"/>
    <mergeCell ref="C68:C70"/>
    <mergeCell ref="D68:D70"/>
    <mergeCell ref="E68:E70"/>
    <mergeCell ref="F68:F70"/>
    <mergeCell ref="G68:G70"/>
    <mergeCell ref="U68:U70"/>
    <mergeCell ref="B71:B73"/>
    <mergeCell ref="C71:C73"/>
    <mergeCell ref="D71:D73"/>
    <mergeCell ref="E71:E73"/>
    <mergeCell ref="F71:F73"/>
    <mergeCell ref="G71:G73"/>
    <mergeCell ref="H71:H73"/>
    <mergeCell ref="I71:I72"/>
    <mergeCell ref="J71:J73"/>
    <mergeCell ref="K71:K73"/>
    <mergeCell ref="L71:L73"/>
    <mergeCell ref="M71:M72"/>
    <mergeCell ref="N71:N73"/>
    <mergeCell ref="O71:O73"/>
    <mergeCell ref="W68:W70"/>
    <mergeCell ref="X68:X70"/>
    <mergeCell ref="H68:H70"/>
    <mergeCell ref="I68:I70"/>
    <mergeCell ref="J68:J70"/>
    <mergeCell ref="K68:K70"/>
    <mergeCell ref="L68:L70"/>
    <mergeCell ref="M68:M70"/>
    <mergeCell ref="N68:N70"/>
    <mergeCell ref="O68:O70"/>
    <mergeCell ref="P68:P70"/>
    <mergeCell ref="AC83:AC84"/>
    <mergeCell ref="AD83:AD84"/>
    <mergeCell ref="AE83:AE84"/>
    <mergeCell ref="AF71:AF72"/>
    <mergeCell ref="Z74:Z75"/>
    <mergeCell ref="AA74:AA75"/>
    <mergeCell ref="AB74:AB75"/>
    <mergeCell ref="AC74:AC75"/>
    <mergeCell ref="AD74:AD75"/>
    <mergeCell ref="AE74:AE75"/>
    <mergeCell ref="AF74:AF75"/>
    <mergeCell ref="U71:U72"/>
    <mergeCell ref="V71:V72"/>
    <mergeCell ref="W71:W72"/>
    <mergeCell ref="X71:X72"/>
    <mergeCell ref="Y71:Y72"/>
    <mergeCell ref="Z71:Z72"/>
    <mergeCell ref="AA71:AA72"/>
    <mergeCell ref="AB71:AB72"/>
    <mergeCell ref="AC71:AC72"/>
    <mergeCell ref="AD71:AD72"/>
    <mergeCell ref="X74:X75"/>
    <mergeCell ref="Y74:Y75"/>
    <mergeCell ref="Y78:Y79"/>
    <mergeCell ref="AA83:AA84"/>
    <mergeCell ref="AB83:AB84"/>
    <mergeCell ref="D74:D76"/>
    <mergeCell ref="E74:E76"/>
    <mergeCell ref="F74:F76"/>
    <mergeCell ref="G74:G76"/>
    <mergeCell ref="H74:H76"/>
    <mergeCell ref="I74:I75"/>
    <mergeCell ref="J74:J76"/>
    <mergeCell ref="N74:N76"/>
    <mergeCell ref="O74:O76"/>
    <mergeCell ref="P74:P75"/>
    <mergeCell ref="K74:K76"/>
    <mergeCell ref="L74:L76"/>
    <mergeCell ref="M74:M75"/>
    <mergeCell ref="AE71:AE72"/>
    <mergeCell ref="Q74:Q75"/>
    <mergeCell ref="F77:F82"/>
    <mergeCell ref="G77:G82"/>
    <mergeCell ref="H77:H82"/>
    <mergeCell ref="J77:J82"/>
    <mergeCell ref="K77:K82"/>
    <mergeCell ref="L77:L82"/>
    <mergeCell ref="N77:N82"/>
    <mergeCell ref="I78:I79"/>
    <mergeCell ref="M78:M79"/>
    <mergeCell ref="O78:O79"/>
    <mergeCell ref="P78:P79"/>
    <mergeCell ref="R74:R75"/>
    <mergeCell ref="S74:S76"/>
    <mergeCell ref="T74:T76"/>
    <mergeCell ref="U74:U75"/>
    <mergeCell ref="V74:V75"/>
    <mergeCell ref="W74:W75"/>
    <mergeCell ref="B83:B85"/>
    <mergeCell ref="C83:C85"/>
    <mergeCell ref="D83:D85"/>
    <mergeCell ref="E83:E85"/>
    <mergeCell ref="F83:F85"/>
    <mergeCell ref="G83:G85"/>
    <mergeCell ref="H83:H85"/>
    <mergeCell ref="I83:I84"/>
    <mergeCell ref="J83:J85"/>
    <mergeCell ref="K83:K85"/>
    <mergeCell ref="L83:L85"/>
    <mergeCell ref="M83:M84"/>
    <mergeCell ref="N83:N85"/>
    <mergeCell ref="O83:O85"/>
    <mergeCell ref="P83:P84"/>
    <mergeCell ref="Q83:Q84"/>
    <mergeCell ref="Q78:Q79"/>
    <mergeCell ref="B77:B82"/>
    <mergeCell ref="C77:C82"/>
    <mergeCell ref="D77:D82"/>
    <mergeCell ref="E77:E82"/>
    <mergeCell ref="B74:B76"/>
    <mergeCell ref="C74:C76"/>
    <mergeCell ref="Y83:Y84"/>
    <mergeCell ref="G86:G87"/>
    <mergeCell ref="H86:H87"/>
    <mergeCell ref="I86:I87"/>
    <mergeCell ref="J86:J87"/>
    <mergeCell ref="AH83:AH85"/>
    <mergeCell ref="AI83:AI85"/>
    <mergeCell ref="R83:R84"/>
    <mergeCell ref="S83:S85"/>
    <mergeCell ref="T83:T85"/>
    <mergeCell ref="U83:U84"/>
    <mergeCell ref="V83:V84"/>
    <mergeCell ref="W83:W84"/>
    <mergeCell ref="X83:X84"/>
    <mergeCell ref="Z83:Z84"/>
    <mergeCell ref="Z78:Z79"/>
    <mergeCell ref="AA78:AA79"/>
    <mergeCell ref="AB78:AB79"/>
    <mergeCell ref="AC78:AC79"/>
    <mergeCell ref="AD78:AD79"/>
    <mergeCell ref="AE78:AE79"/>
    <mergeCell ref="AF78:AF79"/>
    <mergeCell ref="AG78:AG79"/>
    <mergeCell ref="R78:R79"/>
    <mergeCell ref="S78:S79"/>
    <mergeCell ref="T78:T79"/>
    <mergeCell ref="U78:U79"/>
    <mergeCell ref="V78:V79"/>
    <mergeCell ref="W78:W79"/>
    <mergeCell ref="X78:X79"/>
    <mergeCell ref="AG71:AG72"/>
    <mergeCell ref="AH71:AH73"/>
    <mergeCell ref="AI71:AI73"/>
    <mergeCell ref="AJ71:AJ73"/>
    <mergeCell ref="AK71:AK73"/>
    <mergeCell ref="AM77:AM82"/>
    <mergeCell ref="AG74:AG75"/>
    <mergeCell ref="AH74:AH76"/>
    <mergeCell ref="AL71:AL73"/>
    <mergeCell ref="AN77:AN82"/>
    <mergeCell ref="AO77:AO82"/>
    <mergeCell ref="AP77:AP82"/>
    <mergeCell ref="AQ77:AQ82"/>
    <mergeCell ref="AI88:AK88"/>
    <mergeCell ref="A71:A88"/>
    <mergeCell ref="W86:W87"/>
    <mergeCell ref="X86:X87"/>
    <mergeCell ref="Y86:Y87"/>
    <mergeCell ref="Z86:Z87"/>
    <mergeCell ref="AA86:AA87"/>
    <mergeCell ref="AB86:AB87"/>
    <mergeCell ref="AC86:AC87"/>
    <mergeCell ref="AD86:AD87"/>
    <mergeCell ref="AE86:AE87"/>
    <mergeCell ref="AJ83:AJ85"/>
    <mergeCell ref="AK83:AK85"/>
    <mergeCell ref="AL83:AL85"/>
    <mergeCell ref="B86:B87"/>
    <mergeCell ref="C86:C87"/>
    <mergeCell ref="D86:D87"/>
    <mergeCell ref="E86:E87"/>
    <mergeCell ref="F86:F87"/>
    <mergeCell ref="AG83:AG84"/>
    <mergeCell ref="AF86:AF87"/>
    <mergeCell ref="AG86:AG87"/>
    <mergeCell ref="AH86:AH87"/>
    <mergeCell ref="AI86:AI87"/>
    <mergeCell ref="AJ86:AJ87"/>
    <mergeCell ref="AK86:AK87"/>
    <mergeCell ref="AL86:AL87"/>
    <mergeCell ref="AI74:AI76"/>
    <mergeCell ref="AJ74:AJ76"/>
    <mergeCell ref="AK74:AK76"/>
    <mergeCell ref="AL74:AL76"/>
    <mergeCell ref="AH77:AH82"/>
    <mergeCell ref="AI77:AI82"/>
    <mergeCell ref="AJ77:AJ82"/>
    <mergeCell ref="AK77:AK82"/>
    <mergeCell ref="AL77:AL82"/>
    <mergeCell ref="AM83:AM85"/>
    <mergeCell ref="AO83:AO85"/>
    <mergeCell ref="AP83:AP85"/>
    <mergeCell ref="AM86:AM87"/>
    <mergeCell ref="AN86:AN87"/>
    <mergeCell ref="AO86:AO87"/>
    <mergeCell ref="AP86:AP87"/>
    <mergeCell ref="AQ86:AQ87"/>
    <mergeCell ref="AM71:AM73"/>
    <mergeCell ref="AN71:AN73"/>
    <mergeCell ref="AO71:AO73"/>
    <mergeCell ref="AP71:AP73"/>
    <mergeCell ref="Y93:Y94"/>
    <mergeCell ref="AM89:AM91"/>
    <mergeCell ref="AN89:AN91"/>
    <mergeCell ref="AO89:AO91"/>
    <mergeCell ref="AP89:AP91"/>
    <mergeCell ref="AQ89:AQ91"/>
    <mergeCell ref="AM92:AM94"/>
    <mergeCell ref="AN92:AN94"/>
    <mergeCell ref="AO92:AO94"/>
    <mergeCell ref="AP92:AP94"/>
    <mergeCell ref="AQ92:AQ94"/>
    <mergeCell ref="AM74:AM76"/>
    <mergeCell ref="AN74:AN76"/>
    <mergeCell ref="AO74:AO76"/>
    <mergeCell ref="AP74:AP76"/>
    <mergeCell ref="AQ74:AQ76"/>
    <mergeCell ref="AQ83:AQ85"/>
    <mergeCell ref="AN83:AN85"/>
    <mergeCell ref="AQ71:AQ73"/>
    <mergeCell ref="AF83:AF84"/>
    <mergeCell ref="B92:B94"/>
    <mergeCell ref="C92:C94"/>
    <mergeCell ref="E92:E94"/>
    <mergeCell ref="F92:F94"/>
    <mergeCell ref="G92:G94"/>
    <mergeCell ref="H92:H94"/>
    <mergeCell ref="J92:J94"/>
    <mergeCell ref="K92:K94"/>
    <mergeCell ref="L92:L94"/>
    <mergeCell ref="M93:M94"/>
    <mergeCell ref="N93:N94"/>
    <mergeCell ref="O93:O94"/>
    <mergeCell ref="P93:P94"/>
    <mergeCell ref="B89:B91"/>
    <mergeCell ref="C89:C91"/>
    <mergeCell ref="E89:E91"/>
    <mergeCell ref="F89:F91"/>
    <mergeCell ref="G89:G91"/>
    <mergeCell ref="H89:H91"/>
    <mergeCell ref="I89:I91"/>
    <mergeCell ref="J89:J91"/>
    <mergeCell ref="K89:K91"/>
    <mergeCell ref="A89:A94"/>
    <mergeCell ref="B95:B97"/>
    <mergeCell ref="C95:C97"/>
    <mergeCell ref="E95:E97"/>
    <mergeCell ref="F95:F97"/>
    <mergeCell ref="G95:G97"/>
    <mergeCell ref="H95:H97"/>
    <mergeCell ref="I95:I97"/>
    <mergeCell ref="AH89:AH91"/>
    <mergeCell ref="AL89:AL91"/>
    <mergeCell ref="AL92:AL94"/>
    <mergeCell ref="AC93:AC94"/>
    <mergeCell ref="AK92:AK94"/>
    <mergeCell ref="AJ92:AJ94"/>
    <mergeCell ref="AI92:AI94"/>
    <mergeCell ref="AK89:AK91"/>
    <mergeCell ref="AJ89:AJ91"/>
    <mergeCell ref="AI89:AI91"/>
    <mergeCell ref="AA93:AA94"/>
    <mergeCell ref="AB93:AB94"/>
    <mergeCell ref="AE93:AE94"/>
    <mergeCell ref="AF93:AF94"/>
    <mergeCell ref="AG93:AG94"/>
    <mergeCell ref="AH92:AH94"/>
    <mergeCell ref="Q93:Q94"/>
    <mergeCell ref="R93:R94"/>
    <mergeCell ref="S93:S94"/>
    <mergeCell ref="T93:T94"/>
    <mergeCell ref="U93:U94"/>
    <mergeCell ref="V93:V94"/>
    <mergeCell ref="W93:W94"/>
    <mergeCell ref="X93:X94"/>
    <mergeCell ref="AD106:AD107"/>
    <mergeCell ref="AE106:AE107"/>
    <mergeCell ref="AB102:AB103"/>
    <mergeCell ref="AC102:AC103"/>
    <mergeCell ref="AD102:AD103"/>
    <mergeCell ref="AE102:AE103"/>
    <mergeCell ref="AF102:AF103"/>
    <mergeCell ref="AG102:AG103"/>
    <mergeCell ref="M102:M103"/>
    <mergeCell ref="AH95:AH97"/>
    <mergeCell ref="AI95:AI97"/>
    <mergeCell ref="AJ95:AJ97"/>
    <mergeCell ref="AK95:AK97"/>
    <mergeCell ref="I98:I99"/>
    <mergeCell ref="J95:J97"/>
    <mergeCell ref="K95:K97"/>
    <mergeCell ref="L95:L97"/>
    <mergeCell ref="S106:S107"/>
    <mergeCell ref="AA106:AA107"/>
    <mergeCell ref="AB106:AB107"/>
    <mergeCell ref="AC106:AC107"/>
    <mergeCell ref="W102:W103"/>
    <mergeCell ref="X102:X103"/>
    <mergeCell ref="O102:O103"/>
    <mergeCell ref="Y102:Y103"/>
    <mergeCell ref="Z102:Z103"/>
    <mergeCell ref="AA102:AA103"/>
    <mergeCell ref="T100:T101"/>
    <mergeCell ref="U100:U101"/>
    <mergeCell ref="V100:V101"/>
    <mergeCell ref="W100:W101"/>
    <mergeCell ref="P102:P103"/>
    <mergeCell ref="AP95:AP97"/>
    <mergeCell ref="AQ95:AQ97"/>
    <mergeCell ref="AP98:AP99"/>
    <mergeCell ref="AQ98:AQ99"/>
    <mergeCell ref="AF109:AF111"/>
    <mergeCell ref="AG109:AG111"/>
    <mergeCell ref="AQ100:AQ103"/>
    <mergeCell ref="AQ104:AQ105"/>
    <mergeCell ref="B100:B103"/>
    <mergeCell ref="C100:C103"/>
    <mergeCell ref="D100:D103"/>
    <mergeCell ref="E100:E103"/>
    <mergeCell ref="F100:F103"/>
    <mergeCell ref="G100:G103"/>
    <mergeCell ref="H100:H103"/>
    <mergeCell ref="I100:I101"/>
    <mergeCell ref="J100:J103"/>
    <mergeCell ref="AH98:AH99"/>
    <mergeCell ref="AI98:AI99"/>
    <mergeCell ref="AJ98:AJ99"/>
    <mergeCell ref="AK98:AK99"/>
    <mergeCell ref="O100:O101"/>
    <mergeCell ref="P100:P101"/>
    <mergeCell ref="Q100:Q101"/>
    <mergeCell ref="R100:R101"/>
    <mergeCell ref="S100:S101"/>
    <mergeCell ref="AG100:AG101"/>
    <mergeCell ref="AH100:AH103"/>
    <mergeCell ref="AI100:AK105"/>
    <mergeCell ref="AL100:AL103"/>
    <mergeCell ref="E106:E111"/>
    <mergeCell ref="F106:F111"/>
    <mergeCell ref="A95:A99"/>
    <mergeCell ref="AL95:AL99"/>
    <mergeCell ref="AN95:AN97"/>
    <mergeCell ref="AN98:AN99"/>
    <mergeCell ref="B98:B99"/>
    <mergeCell ref="C98:C99"/>
    <mergeCell ref="E98:E99"/>
    <mergeCell ref="F98:F99"/>
    <mergeCell ref="G98:G99"/>
    <mergeCell ref="H98:H99"/>
    <mergeCell ref="J98:J99"/>
    <mergeCell ref="K98:K99"/>
    <mergeCell ref="L98:L99"/>
    <mergeCell ref="A100:A105"/>
    <mergeCell ref="N102:N103"/>
    <mergeCell ref="E104:E105"/>
    <mergeCell ref="F104:F105"/>
    <mergeCell ref="AH104:AH105"/>
    <mergeCell ref="AL104:AL105"/>
    <mergeCell ref="X100:X101"/>
    <mergeCell ref="Y100:Y101"/>
    <mergeCell ref="Z100:Z101"/>
    <mergeCell ref="AA100:AA101"/>
    <mergeCell ref="AB100:AB101"/>
    <mergeCell ref="AC100:AC101"/>
    <mergeCell ref="AD100:AD101"/>
    <mergeCell ref="AE100:AE101"/>
    <mergeCell ref="AF100:AF101"/>
    <mergeCell ref="K100:K103"/>
    <mergeCell ref="L100:L103"/>
    <mergeCell ref="M100:M101"/>
    <mergeCell ref="N100:N101"/>
    <mergeCell ref="G106:G111"/>
    <mergeCell ref="H106:H111"/>
    <mergeCell ref="I106:I111"/>
    <mergeCell ref="J106:J111"/>
    <mergeCell ref="K106:K111"/>
    <mergeCell ref="L106:L111"/>
    <mergeCell ref="M106:M107"/>
    <mergeCell ref="N106:N107"/>
    <mergeCell ref="O106:O107"/>
    <mergeCell ref="P106:P107"/>
    <mergeCell ref="Q106:Q107"/>
    <mergeCell ref="R106:R107"/>
    <mergeCell ref="G104:G105"/>
    <mergeCell ref="H104:H105"/>
    <mergeCell ref="I104:I105"/>
    <mergeCell ref="J104:J105"/>
    <mergeCell ref="K104:K105"/>
    <mergeCell ref="L104:L105"/>
    <mergeCell ref="B104:B105"/>
    <mergeCell ref="C104:C105"/>
    <mergeCell ref="D104:D105"/>
    <mergeCell ref="AH106:AH111"/>
    <mergeCell ref="AI106:AK111"/>
    <mergeCell ref="AL106:AL111"/>
    <mergeCell ref="M109:M111"/>
    <mergeCell ref="N109:N111"/>
    <mergeCell ref="O109:O111"/>
    <mergeCell ref="P109:P111"/>
    <mergeCell ref="Q109:Q111"/>
    <mergeCell ref="R109:R111"/>
    <mergeCell ref="S109:S111"/>
    <mergeCell ref="T109:T111"/>
    <mergeCell ref="U109:U111"/>
    <mergeCell ref="V109:V111"/>
    <mergeCell ref="W109:W111"/>
    <mergeCell ref="X109:X111"/>
    <mergeCell ref="Y109:Y111"/>
    <mergeCell ref="Z109:Z111"/>
    <mergeCell ref="AA109:AA111"/>
    <mergeCell ref="AB109:AB111"/>
    <mergeCell ref="AC109:AC111"/>
    <mergeCell ref="AD109:AD111"/>
    <mergeCell ref="AE109:AE111"/>
    <mergeCell ref="T106:T107"/>
    <mergeCell ref="U106:U107"/>
    <mergeCell ref="V106:V107"/>
    <mergeCell ref="W106:W107"/>
    <mergeCell ref="X106:X107"/>
    <mergeCell ref="Y106:Y107"/>
    <mergeCell ref="Z106:Z107"/>
    <mergeCell ref="A112:A114"/>
    <mergeCell ref="AM113:AM114"/>
    <mergeCell ref="AQ113:AQ114"/>
    <mergeCell ref="A106:A111"/>
    <mergeCell ref="AM106:AM111"/>
    <mergeCell ref="AN106:AN111"/>
    <mergeCell ref="AO106:AO111"/>
    <mergeCell ref="AP106:AP111"/>
    <mergeCell ref="AQ106:AQ111"/>
    <mergeCell ref="B113:B114"/>
    <mergeCell ref="C113:C114"/>
    <mergeCell ref="D113:D114"/>
    <mergeCell ref="E113:E114"/>
    <mergeCell ref="F113:F114"/>
    <mergeCell ref="G113:G114"/>
    <mergeCell ref="H113:H114"/>
    <mergeCell ref="I113:I114"/>
    <mergeCell ref="J113:J114"/>
    <mergeCell ref="K113:K114"/>
    <mergeCell ref="L113:L114"/>
    <mergeCell ref="N113:N114"/>
    <mergeCell ref="O113:O114"/>
    <mergeCell ref="AH113:AH114"/>
    <mergeCell ref="AI113:AI114"/>
    <mergeCell ref="AJ113:AJ114"/>
    <mergeCell ref="AK113:AK114"/>
    <mergeCell ref="AL113:AL114"/>
    <mergeCell ref="AF106:AF107"/>
    <mergeCell ref="AG106:AG107"/>
    <mergeCell ref="B106:B111"/>
    <mergeCell ref="C106:C111"/>
    <mergeCell ref="D106:D111"/>
  </mergeCells>
  <conditionalFormatting sqref="F5 AC5:AC10">
    <cfRule type="cellIs" dxfId="1124" priority="888" operator="equal">
      <formula>"Muy Baja"</formula>
    </cfRule>
    <cfRule type="cellIs" dxfId="1123" priority="885" operator="equal">
      <formula>"Alta"</formula>
    </cfRule>
    <cfRule type="cellIs" dxfId="1122" priority="886" operator="equal">
      <formula>"Media"</formula>
    </cfRule>
    <cfRule type="cellIs" dxfId="1121" priority="887" operator="equal">
      <formula>"Baja"</formula>
    </cfRule>
    <cfRule type="cellIs" dxfId="1120" priority="884" operator="equal">
      <formula>"Muy Alta"</formula>
    </cfRule>
  </conditionalFormatting>
  <conditionalFormatting sqref="F7:F8">
    <cfRule type="cellIs" dxfId="1119" priority="870" operator="equal">
      <formula>"Muy Baja"</formula>
    </cfRule>
    <cfRule type="cellIs" dxfId="1118" priority="869" operator="equal">
      <formula>"Baja"</formula>
    </cfRule>
    <cfRule type="cellIs" dxfId="1117" priority="868" operator="equal">
      <formula>"Media"</formula>
    </cfRule>
    <cfRule type="cellIs" dxfId="1116" priority="867" operator="equal">
      <formula>"Alta"</formula>
    </cfRule>
    <cfRule type="cellIs" dxfId="1115" priority="866" operator="equal">
      <formula>"Muy Alta"</formula>
    </cfRule>
  </conditionalFormatting>
  <conditionalFormatting sqref="F10:F13">
    <cfRule type="cellIs" dxfId="1114" priority="810" operator="equal">
      <formula>"Muy Baja"</formula>
    </cfRule>
    <cfRule type="cellIs" dxfId="1113" priority="809" operator="equal">
      <formula>"Baja"</formula>
    </cfRule>
    <cfRule type="cellIs" dxfId="1112" priority="808" operator="equal">
      <formula>"Media"</formula>
    </cfRule>
    <cfRule type="cellIs" dxfId="1111" priority="807" operator="equal">
      <formula>"Alta"</formula>
    </cfRule>
    <cfRule type="cellIs" dxfId="1110" priority="806" operator="equal">
      <formula>"Muy Alta"</formula>
    </cfRule>
  </conditionalFormatting>
  <conditionalFormatting sqref="F20">
    <cfRule type="cellIs" dxfId="1109" priority="747" operator="equal">
      <formula>"Muy Alta"</formula>
    </cfRule>
    <cfRule type="cellIs" dxfId="1108" priority="748" operator="equal">
      <formula>"Alta"</formula>
    </cfRule>
    <cfRule type="cellIs" dxfId="1107" priority="749" operator="equal">
      <formula>"Media"</formula>
    </cfRule>
    <cfRule type="cellIs" dxfId="1106" priority="750" operator="equal">
      <formula>"Baja"</formula>
    </cfRule>
    <cfRule type="cellIs" dxfId="1105" priority="751" operator="equal">
      <formula>"Muy Baja"</formula>
    </cfRule>
  </conditionalFormatting>
  <conditionalFormatting sqref="F23">
    <cfRule type="cellIs" dxfId="1104" priority="742" operator="equal">
      <formula>"Muy Baja"</formula>
    </cfRule>
    <cfRule type="cellIs" dxfId="1103" priority="739" operator="equal">
      <formula>"Alta"</formula>
    </cfRule>
    <cfRule type="cellIs" dxfId="1102" priority="738" operator="equal">
      <formula>"Muy Alta"</formula>
    </cfRule>
    <cfRule type="cellIs" dxfId="1101" priority="740" operator="equal">
      <formula>"Media"</formula>
    </cfRule>
    <cfRule type="cellIs" dxfId="1100" priority="741" operator="equal">
      <formula>"Baja"</formula>
    </cfRule>
  </conditionalFormatting>
  <conditionalFormatting sqref="F25:F27 AC25:AC27">
    <cfRule type="cellIs" dxfId="1099" priority="685" operator="equal">
      <formula>"Media"</formula>
    </cfRule>
    <cfRule type="cellIs" dxfId="1098" priority="683" operator="equal">
      <formula>"Muy Alta"</formula>
    </cfRule>
    <cfRule type="cellIs" dxfId="1097" priority="684" operator="equal">
      <formula>"Alta"</formula>
    </cfRule>
    <cfRule type="cellIs" dxfId="1096" priority="686" operator="equal">
      <formula>"Baja"</formula>
    </cfRule>
    <cfRule type="cellIs" dxfId="1095" priority="687" operator="equal">
      <formula>"Muy Baja"</formula>
    </cfRule>
  </conditionalFormatting>
  <conditionalFormatting sqref="F29:F32">
    <cfRule type="cellIs" dxfId="1094" priority="678" operator="equal">
      <formula>"Muy Alta"</formula>
    </cfRule>
    <cfRule type="cellIs" dxfId="1093" priority="682" operator="equal">
      <formula>"Muy Baja"</formula>
    </cfRule>
    <cfRule type="cellIs" dxfId="1092" priority="681" operator="equal">
      <formula>"Baja"</formula>
    </cfRule>
    <cfRule type="cellIs" dxfId="1091" priority="680" operator="equal">
      <formula>"Media"</formula>
    </cfRule>
    <cfRule type="cellIs" dxfId="1090" priority="679" operator="equal">
      <formula>"Alta"</formula>
    </cfRule>
  </conditionalFormatting>
  <conditionalFormatting sqref="F35">
    <cfRule type="cellIs" dxfId="1089" priority="609" operator="equal">
      <formula>"Muy Baja"</formula>
    </cfRule>
    <cfRule type="cellIs" dxfId="1088" priority="608" operator="equal">
      <formula>"Baja"</formula>
    </cfRule>
    <cfRule type="cellIs" dxfId="1087" priority="607" operator="equal">
      <formula>"Media"</formula>
    </cfRule>
    <cfRule type="cellIs" dxfId="1086" priority="605" operator="equal">
      <formula>"Muy Alta"</formula>
    </cfRule>
    <cfRule type="cellIs" dxfId="1085" priority="606" operator="equal">
      <formula>"Alta"</formula>
    </cfRule>
  </conditionalFormatting>
  <conditionalFormatting sqref="F39:F41 F44">
    <cfRule type="cellIs" dxfId="1084" priority="522" operator="equal">
      <formula>"Alta"</formula>
    </cfRule>
    <cfRule type="cellIs" dxfId="1083" priority="523" operator="equal">
      <formula>"Media"</formula>
    </cfRule>
    <cfRule type="cellIs" dxfId="1082" priority="524" operator="equal">
      <formula>"Baja"</formula>
    </cfRule>
    <cfRule type="cellIs" dxfId="1081" priority="525" operator="equal">
      <formula>"Muy Baja"</formula>
    </cfRule>
    <cfRule type="cellIs" dxfId="1080" priority="521" operator="equal">
      <formula>"Muy Alta"</formula>
    </cfRule>
  </conditionalFormatting>
  <conditionalFormatting sqref="F46">
    <cfRule type="cellIs" dxfId="1079" priority="543" operator="equal">
      <formula>"Muy Baja"</formula>
    </cfRule>
    <cfRule type="cellIs" dxfId="1078" priority="542" operator="equal">
      <formula>"Baja"</formula>
    </cfRule>
    <cfRule type="cellIs" dxfId="1077" priority="539" operator="equal">
      <formula>"Muy Alta"</formula>
    </cfRule>
    <cfRule type="cellIs" dxfId="1076" priority="540" operator="equal">
      <formula>"Alta"</formula>
    </cfRule>
    <cfRule type="cellIs" dxfId="1075" priority="541" operator="equal">
      <formula>"Media"</formula>
    </cfRule>
  </conditionalFormatting>
  <conditionalFormatting sqref="F48:F51">
    <cfRule type="cellIs" dxfId="1074" priority="475" operator="equal">
      <formula>"Alta"</formula>
    </cfRule>
    <cfRule type="cellIs" dxfId="1073" priority="474" operator="equal">
      <formula>"Muy Alta"</formula>
    </cfRule>
    <cfRule type="cellIs" dxfId="1072" priority="478" operator="equal">
      <formula>"Muy Baja"</formula>
    </cfRule>
    <cfRule type="cellIs" dxfId="1071" priority="477" operator="equal">
      <formula>"Baja"</formula>
    </cfRule>
    <cfRule type="cellIs" dxfId="1070" priority="476" operator="equal">
      <formula>"Media"</formula>
    </cfRule>
  </conditionalFormatting>
  <conditionalFormatting sqref="F53">
    <cfRule type="cellIs" dxfId="1069" priority="469" operator="equal">
      <formula>"Muy Baja"</formula>
    </cfRule>
    <cfRule type="cellIs" dxfId="1068" priority="468" operator="equal">
      <formula>"Baja"</formula>
    </cfRule>
    <cfRule type="cellIs" dxfId="1067" priority="466" operator="equal">
      <formula>"Alta"</formula>
    </cfRule>
    <cfRule type="cellIs" dxfId="1066" priority="465" operator="equal">
      <formula>"Muy Alta"</formula>
    </cfRule>
    <cfRule type="cellIs" dxfId="1065" priority="467" operator="equal">
      <formula>"Media"</formula>
    </cfRule>
  </conditionalFormatting>
  <conditionalFormatting sqref="F55">
    <cfRule type="cellIs" dxfId="1064" priority="459" operator="equal">
      <formula>"Baja"</formula>
    </cfRule>
    <cfRule type="cellIs" dxfId="1063" priority="457" operator="equal">
      <formula>"Alta"</formula>
    </cfRule>
    <cfRule type="cellIs" dxfId="1062" priority="456" operator="equal">
      <formula>"Muy Alta"</formula>
    </cfRule>
    <cfRule type="cellIs" dxfId="1061" priority="458" operator="equal">
      <formula>"Media"</formula>
    </cfRule>
    <cfRule type="cellIs" dxfId="1060" priority="460" operator="equal">
      <formula>"Muy Baja"</formula>
    </cfRule>
  </conditionalFormatting>
  <conditionalFormatting sqref="F57:F58 AC57:AC59">
    <cfRule type="cellIs" dxfId="1059" priority="421" operator="equal">
      <formula>"Baja"</formula>
    </cfRule>
    <cfRule type="cellIs" dxfId="1058" priority="422" operator="equal">
      <formula>"Muy Baja"</formula>
    </cfRule>
    <cfRule type="cellIs" dxfId="1057" priority="420" operator="equal">
      <formula>"Media"</formula>
    </cfRule>
    <cfRule type="cellIs" dxfId="1056" priority="419" operator="equal">
      <formula>"Alta"</formula>
    </cfRule>
    <cfRule type="cellIs" dxfId="1055" priority="418" operator="equal">
      <formula>"Muy Alta"</formula>
    </cfRule>
  </conditionalFormatting>
  <conditionalFormatting sqref="F60 AC60 AC68">
    <cfRule type="cellIs" dxfId="1054" priority="416" operator="equal">
      <formula>"Baja"</formula>
    </cfRule>
    <cfRule type="cellIs" dxfId="1053" priority="415" operator="equal">
      <formula>"Media"</formula>
    </cfRule>
    <cfRule type="cellIs" dxfId="1052" priority="417" operator="equal">
      <formula>"Muy Baja"</formula>
    </cfRule>
    <cfRule type="cellIs" dxfId="1051" priority="413" operator="equal">
      <formula>"Muy Alta"</formula>
    </cfRule>
    <cfRule type="cellIs" dxfId="1050" priority="414" operator="equal">
      <formula>"Alta"</formula>
    </cfRule>
  </conditionalFormatting>
  <conditionalFormatting sqref="F68">
    <cfRule type="cellIs" dxfId="1049" priority="399" operator="equal">
      <formula>"Muy Alta"</formula>
    </cfRule>
    <cfRule type="cellIs" dxfId="1048" priority="400" operator="equal">
      <formula>"Alta"</formula>
    </cfRule>
    <cfRule type="cellIs" dxfId="1047" priority="403" operator="equal">
      <formula>"Muy Baja"</formula>
    </cfRule>
    <cfRule type="cellIs" dxfId="1046" priority="402" operator="equal">
      <formula>"Baja"</formula>
    </cfRule>
    <cfRule type="cellIs" dxfId="1045" priority="401" operator="equal">
      <formula>"Media"</formula>
    </cfRule>
  </conditionalFormatting>
  <conditionalFormatting sqref="F71 AC71 F74">
    <cfRule type="cellIs" dxfId="1044" priority="351" operator="equal">
      <formula>"Baja"</formula>
    </cfRule>
    <cfRule type="cellIs" dxfId="1043" priority="352" operator="equal">
      <formula>"Muy Baja"</formula>
    </cfRule>
    <cfRule type="cellIs" dxfId="1042" priority="348" operator="equal">
      <formula>"Muy Alta"</formula>
    </cfRule>
    <cfRule type="cellIs" dxfId="1041" priority="349" operator="equal">
      <formula>"Alta"</formula>
    </cfRule>
    <cfRule type="cellIs" dxfId="1040" priority="350" operator="equal">
      <formula>"Media"</formula>
    </cfRule>
  </conditionalFormatting>
  <conditionalFormatting sqref="F77">
    <cfRule type="cellIs" dxfId="1039" priority="367" operator="equal">
      <formula>"Alta"</formula>
    </cfRule>
    <cfRule type="cellIs" dxfId="1038" priority="366" operator="equal">
      <formula>"Muy Alta"</formula>
    </cfRule>
    <cfRule type="cellIs" dxfId="1037" priority="368" operator="equal">
      <formula>"Media"</formula>
    </cfRule>
    <cfRule type="cellIs" dxfId="1036" priority="370" operator="equal">
      <formula>"Muy Baja"</formula>
    </cfRule>
    <cfRule type="cellIs" dxfId="1035" priority="369" operator="equal">
      <formula>"Baja"</formula>
    </cfRule>
  </conditionalFormatting>
  <conditionalFormatting sqref="F83">
    <cfRule type="cellIs" dxfId="1034" priority="379" operator="equal">
      <formula>"Muy Baja"</formula>
    </cfRule>
    <cfRule type="cellIs" dxfId="1033" priority="377" operator="equal">
      <formula>"Media"</formula>
    </cfRule>
    <cfRule type="cellIs" dxfId="1032" priority="376" operator="equal">
      <formula>"Alta"</formula>
    </cfRule>
    <cfRule type="cellIs" dxfId="1031" priority="375" operator="equal">
      <formula>"Muy Alta"</formula>
    </cfRule>
    <cfRule type="cellIs" dxfId="1030" priority="378" operator="equal">
      <formula>"Baja"</formula>
    </cfRule>
  </conditionalFormatting>
  <conditionalFormatting sqref="F86">
    <cfRule type="cellIs" dxfId="1029" priority="384" operator="equal">
      <formula>"Muy Alta"</formula>
    </cfRule>
    <cfRule type="cellIs" dxfId="1028" priority="385" operator="equal">
      <formula>"Alta"</formula>
    </cfRule>
    <cfRule type="cellIs" dxfId="1027" priority="388" operator="equal">
      <formula>"Muy Baja"</formula>
    </cfRule>
    <cfRule type="cellIs" dxfId="1026" priority="387" operator="equal">
      <formula>"Baja"</formula>
    </cfRule>
    <cfRule type="cellIs" dxfId="1025" priority="386" operator="equal">
      <formula>"Media"</formula>
    </cfRule>
  </conditionalFormatting>
  <conditionalFormatting sqref="F88">
    <cfRule type="cellIs" dxfId="1024" priority="255" operator="equal">
      <formula>"Muy Alta"</formula>
    </cfRule>
    <cfRule type="cellIs" dxfId="1023" priority="256" operator="equal">
      <formula>"Alta"</formula>
    </cfRule>
    <cfRule type="cellIs" dxfId="1022" priority="257" operator="equal">
      <formula>"Media"</formula>
    </cfRule>
    <cfRule type="cellIs" dxfId="1021" priority="259" operator="equal">
      <formula>"Muy Baja"</formula>
    </cfRule>
    <cfRule type="cellIs" dxfId="1020" priority="258" operator="equal">
      <formula>"Baja"</formula>
    </cfRule>
  </conditionalFormatting>
  <conditionalFormatting sqref="F89 AC89:AC93">
    <cfRule type="cellIs" dxfId="1019" priority="170" operator="equal">
      <formula>"Muy Baja"</formula>
    </cfRule>
    <cfRule type="cellIs" dxfId="1018" priority="169" operator="equal">
      <formula>"Baja"</formula>
    </cfRule>
    <cfRule type="cellIs" dxfId="1017" priority="168" operator="equal">
      <formula>"Media"</formula>
    </cfRule>
    <cfRule type="cellIs" dxfId="1016" priority="167" operator="equal">
      <formula>"Alta"</formula>
    </cfRule>
    <cfRule type="cellIs" dxfId="1015" priority="166" operator="equal">
      <formula>"Muy Alta"</formula>
    </cfRule>
  </conditionalFormatting>
  <conditionalFormatting sqref="F95 AC95:AC99 F98">
    <cfRule type="cellIs" dxfId="1014" priority="129" operator="equal">
      <formula>"Muy Alta"</formula>
    </cfRule>
    <cfRule type="cellIs" dxfId="1013" priority="130" operator="equal">
      <formula>"Alta"</formula>
    </cfRule>
    <cfRule type="cellIs" dxfId="1012" priority="133" operator="equal">
      <formula>"Muy Baja"</formula>
    </cfRule>
    <cfRule type="cellIs" dxfId="1011" priority="132" operator="equal">
      <formula>"Baja"</formula>
    </cfRule>
    <cfRule type="cellIs" dxfId="1010" priority="131" operator="equal">
      <formula>"Media"</formula>
    </cfRule>
  </conditionalFormatting>
  <conditionalFormatting sqref="F100 AC100 AC102 F104 AC104:AC105">
    <cfRule type="cellIs" dxfId="1009" priority="100" operator="equal">
      <formula>"Muy Baja"</formula>
    </cfRule>
    <cfRule type="cellIs" dxfId="1008" priority="99" operator="equal">
      <formula>"Baja"</formula>
    </cfRule>
    <cfRule type="cellIs" dxfId="1007" priority="96" operator="equal">
      <formula>"Muy Alta"</formula>
    </cfRule>
    <cfRule type="cellIs" dxfId="1006" priority="97" operator="equal">
      <formula>"Alta"</formula>
    </cfRule>
    <cfRule type="cellIs" dxfId="1005" priority="98" operator="equal">
      <formula>"Media"</formula>
    </cfRule>
  </conditionalFormatting>
  <conditionalFormatting sqref="F106 AC106 AC109:AC110">
    <cfRule type="cellIs" dxfId="1004" priority="92" operator="equal">
      <formula>"Alta"</formula>
    </cfRule>
    <cfRule type="cellIs" dxfId="1003" priority="93" operator="equal">
      <formula>"Media"</formula>
    </cfRule>
    <cfRule type="cellIs" dxfId="1002" priority="91" operator="equal">
      <formula>"Muy Alta"</formula>
    </cfRule>
    <cfRule type="cellIs" dxfId="1001" priority="94" operator="equal">
      <formula>"Baja"</formula>
    </cfRule>
    <cfRule type="cellIs" dxfId="1000" priority="95" operator="equal">
      <formula>"Muy Baja"</formula>
    </cfRule>
  </conditionalFormatting>
  <conditionalFormatting sqref="F112:F113">
    <cfRule type="cellIs" dxfId="999" priority="71" operator="equal">
      <formula>"Baja"</formula>
    </cfRule>
    <cfRule type="cellIs" dxfId="998" priority="70" operator="equal">
      <formula>"Media"</formula>
    </cfRule>
    <cfRule type="cellIs" dxfId="997" priority="69" operator="equal">
      <formula>"Alta"</formula>
    </cfRule>
    <cfRule type="cellIs" dxfId="996" priority="68" operator="equal">
      <formula>"Muy Alta"</formula>
    </cfRule>
    <cfRule type="cellIs" dxfId="995" priority="72" operator="equal">
      <formula>"Muy Baja"</formula>
    </cfRule>
  </conditionalFormatting>
  <conditionalFormatting sqref="I5:I21 I23:I24">
    <cfRule type="containsText" dxfId="994" priority="733" operator="containsText" text="❌">
      <formula>NOT(ISERROR(SEARCH("❌",I5)))</formula>
    </cfRule>
  </conditionalFormatting>
  <conditionalFormatting sqref="I25:I31">
    <cfRule type="containsText" dxfId="993" priority="728" operator="containsText" text="❌">
      <formula>NOT(ISERROR(SEARCH(("❌"),(I25))))</formula>
    </cfRule>
  </conditionalFormatting>
  <conditionalFormatting sqref="I35:I41 I44:I47">
    <cfRule type="containsText" dxfId="992" priority="562" operator="containsText" text="❌">
      <formula>NOT(ISERROR(SEARCH(("❌"),(I35))))</formula>
    </cfRule>
  </conditionalFormatting>
  <conditionalFormatting sqref="I48:I56">
    <cfRule type="containsText" dxfId="991" priority="437" operator="containsText" text="❌">
      <formula>NOT(ISERROR(SEARCH("❌",I48)))</formula>
    </cfRule>
  </conditionalFormatting>
  <conditionalFormatting sqref="I57:I59">
    <cfRule type="containsText" dxfId="990" priority="436" operator="containsText" text="❌">
      <formula>NOT(ISERROR(SEARCH(("❌"),(I57))))</formula>
    </cfRule>
  </conditionalFormatting>
  <conditionalFormatting sqref="I60:I66 I68:I70">
    <cfRule type="containsText" dxfId="989" priority="394" operator="containsText" text="❌">
      <formula>NOT(ISERROR(SEARCH("❌",I60)))</formula>
    </cfRule>
  </conditionalFormatting>
  <conditionalFormatting sqref="I71:I88">
    <cfRule type="containsText" dxfId="988" priority="393" operator="containsText" text="❌">
      <formula>NOT(ISERROR(SEARCH(("❌"),(I71))))</formula>
    </cfRule>
  </conditionalFormatting>
  <conditionalFormatting sqref="I89:I91">
    <cfRule type="containsText" dxfId="987" priority="156" operator="containsText" text="❌">
      <formula>NOT(ISERROR(SEARCH("❌",I89)))</formula>
    </cfRule>
  </conditionalFormatting>
  <conditionalFormatting sqref="I95 I98:I99">
    <cfRule type="containsText" dxfId="986" priority="115" operator="containsText" text="❌">
      <formula>NOT(ISERROR(SEARCH("❌",I95)))</formula>
    </cfRule>
  </conditionalFormatting>
  <conditionalFormatting sqref="I100:I105">
    <cfRule type="containsText" dxfId="985" priority="114" operator="containsText" text="❌">
      <formula>NOT(ISERROR(SEARCH(("❌"),(I100))))</formula>
    </cfRule>
  </conditionalFormatting>
  <conditionalFormatting sqref="I106:I114">
    <cfRule type="containsText" dxfId="984" priority="40" operator="containsText" text="❌">
      <formula>NOT(ISERROR(SEARCH("❌",I106)))</formula>
    </cfRule>
  </conditionalFormatting>
  <conditionalFormatting sqref="J5 AE5:AE8 J7:J8">
    <cfRule type="cellIs" dxfId="983" priority="883" operator="equal">
      <formula>"Leve"</formula>
    </cfRule>
    <cfRule type="cellIs" dxfId="982" priority="882" operator="equal">
      <formula>"Menor"</formula>
    </cfRule>
    <cfRule type="cellIs" dxfId="981" priority="881" operator="equal">
      <formula>"Moderado"</formula>
    </cfRule>
    <cfRule type="cellIs" dxfId="980" priority="880" operator="equal">
      <formula>"Mayor"</formula>
    </cfRule>
    <cfRule type="cellIs" dxfId="979" priority="879" operator="equal">
      <formula>"Catastrófico"</formula>
    </cfRule>
  </conditionalFormatting>
  <conditionalFormatting sqref="J10:J13">
    <cfRule type="cellIs" dxfId="978" priority="833" operator="equal">
      <formula>"Catastrófico"</formula>
    </cfRule>
    <cfRule type="cellIs" dxfId="977" priority="834" operator="equal">
      <formula>"Mayor"</formula>
    </cfRule>
    <cfRule type="cellIs" dxfId="976" priority="835" operator="equal">
      <formula>"Moderado"</formula>
    </cfRule>
    <cfRule type="cellIs" dxfId="975" priority="836" operator="equal">
      <formula>"Menor"</formula>
    </cfRule>
    <cfRule type="cellIs" dxfId="974" priority="837" operator="equal">
      <formula>"Leve"</formula>
    </cfRule>
  </conditionalFormatting>
  <conditionalFormatting sqref="J25:J27 AE25:AE27">
    <cfRule type="cellIs" dxfId="973" priority="692" operator="equal">
      <formula>"Leve"</formula>
    </cfRule>
    <cfRule type="cellIs" dxfId="972" priority="691" operator="equal">
      <formula>"Menor"</formula>
    </cfRule>
    <cfRule type="cellIs" dxfId="971" priority="688" operator="equal">
      <formula>"Catastrófico"</formula>
    </cfRule>
    <cfRule type="cellIs" dxfId="970" priority="689" operator="equal">
      <formula>"Mayor"</formula>
    </cfRule>
    <cfRule type="cellIs" dxfId="969" priority="690" operator="equal">
      <formula>"Moderado"</formula>
    </cfRule>
  </conditionalFormatting>
  <conditionalFormatting sqref="J29:J32">
    <cfRule type="cellIs" dxfId="968" priority="674" operator="equal">
      <formula>"Mayor"</formula>
    </cfRule>
    <cfRule type="cellIs" dxfId="967" priority="673" operator="equal">
      <formula>"Catastrófico"</formula>
    </cfRule>
    <cfRule type="cellIs" dxfId="966" priority="677" operator="equal">
      <formula>"Leve"</formula>
    </cfRule>
    <cfRule type="cellIs" dxfId="965" priority="676" operator="equal">
      <formula>"Menor"</formula>
    </cfRule>
    <cfRule type="cellIs" dxfId="964" priority="675" operator="equal">
      <formula>"Moderado"</formula>
    </cfRule>
  </conditionalFormatting>
  <conditionalFormatting sqref="J35">
    <cfRule type="cellIs" dxfId="963" priority="614" operator="equal">
      <formula>"Leve"</formula>
    </cfRule>
    <cfRule type="cellIs" dxfId="962" priority="613" operator="equal">
      <formula>"Menor"</formula>
    </cfRule>
    <cfRule type="cellIs" dxfId="961" priority="612" operator="equal">
      <formula>"Moderado"</formula>
    </cfRule>
    <cfRule type="cellIs" dxfId="960" priority="611" operator="equal">
      <formula>"Mayor"</formula>
    </cfRule>
    <cfRule type="cellIs" dxfId="959" priority="610" operator="equal">
      <formula>"Catastrófico"</formula>
    </cfRule>
  </conditionalFormatting>
  <conditionalFormatting sqref="J39:J41 J44 J46">
    <cfRule type="cellIs" dxfId="958" priority="530" operator="equal">
      <formula>"Leve"</formula>
    </cfRule>
    <cfRule type="cellIs" dxfId="957" priority="529" operator="equal">
      <formula>"Menor"</formula>
    </cfRule>
    <cfRule type="cellIs" dxfId="956" priority="528" operator="equal">
      <formula>"Moderado"</formula>
    </cfRule>
    <cfRule type="cellIs" dxfId="955" priority="527" operator="equal">
      <formula>"Mayor"</formula>
    </cfRule>
    <cfRule type="cellIs" dxfId="954" priority="526" operator="equal">
      <formula>"Catastrófico"</formula>
    </cfRule>
  </conditionalFormatting>
  <conditionalFormatting sqref="J48:J51 AE48:AE53 J53 J55">
    <cfRule type="cellIs" dxfId="953" priority="485" operator="equal">
      <formula>"Moderado"</formula>
    </cfRule>
    <cfRule type="cellIs" dxfId="952" priority="483" operator="equal">
      <formula>"Catastrófico"</formula>
    </cfRule>
    <cfRule type="cellIs" dxfId="951" priority="487" operator="equal">
      <formula>"Leve"</formula>
    </cfRule>
    <cfRule type="cellIs" dxfId="950" priority="486" operator="equal">
      <formula>"Menor"</formula>
    </cfRule>
    <cfRule type="cellIs" dxfId="949" priority="484" operator="equal">
      <formula>"Mayor"</formula>
    </cfRule>
  </conditionalFormatting>
  <conditionalFormatting sqref="J57:J58 AE57:AE59">
    <cfRule type="cellIs" dxfId="948" priority="424" operator="equal">
      <formula>"Mayor"</formula>
    </cfRule>
    <cfRule type="cellIs" dxfId="947" priority="427" operator="equal">
      <formula>"Leve"</formula>
    </cfRule>
    <cfRule type="cellIs" dxfId="946" priority="426" operator="equal">
      <formula>"Menor"</formula>
    </cfRule>
    <cfRule type="cellIs" dxfId="945" priority="425" operator="equal">
      <formula>"Moderado"</formula>
    </cfRule>
    <cfRule type="cellIs" dxfId="944" priority="423" operator="equal">
      <formula>"Catastrófico"</formula>
    </cfRule>
  </conditionalFormatting>
  <conditionalFormatting sqref="J60 AE60 J68 AE68">
    <cfRule type="cellIs" dxfId="943" priority="408" operator="equal">
      <formula>"Catastrófico"</formula>
    </cfRule>
    <cfRule type="cellIs" dxfId="942" priority="409" operator="equal">
      <formula>"Mayor"</formula>
    </cfRule>
    <cfRule type="cellIs" dxfId="941" priority="410" operator="equal">
      <formula>"Moderado"</formula>
    </cfRule>
    <cfRule type="cellIs" dxfId="940" priority="411" operator="equal">
      <formula>"Menor"</formula>
    </cfRule>
    <cfRule type="cellIs" dxfId="939" priority="412" operator="equal">
      <formula>"Leve"</formula>
    </cfRule>
  </conditionalFormatting>
  <conditionalFormatting sqref="J71 AE71 J74 J77 J83 J86">
    <cfRule type="cellIs" dxfId="938" priority="357" operator="equal">
      <formula>"Leve"</formula>
    </cfRule>
    <cfRule type="cellIs" dxfId="937" priority="356" operator="equal">
      <formula>"Menor"</formula>
    </cfRule>
    <cfRule type="cellIs" dxfId="936" priority="355" operator="equal">
      <formula>"Moderado"</formula>
    </cfRule>
    <cfRule type="cellIs" dxfId="935" priority="354" operator="equal">
      <formula>"Mayor"</formula>
    </cfRule>
    <cfRule type="cellIs" dxfId="934" priority="353" operator="equal">
      <formula>"Catastrófico"</formula>
    </cfRule>
  </conditionalFormatting>
  <conditionalFormatting sqref="J88">
    <cfRule type="cellIs" dxfId="933" priority="236" operator="equal">
      <formula>"Catastrófico"</formula>
    </cfRule>
    <cfRule type="cellIs" dxfId="932" priority="237" operator="equal">
      <formula>"Mayor"</formula>
    </cfRule>
    <cfRule type="cellIs" dxfId="931" priority="238" operator="equal">
      <formula>"Moderado"</formula>
    </cfRule>
    <cfRule type="cellIs" dxfId="930" priority="239" operator="equal">
      <formula>"Menor"</formula>
    </cfRule>
    <cfRule type="cellIs" dxfId="929" priority="240" operator="equal">
      <formula>"Leve"</formula>
    </cfRule>
  </conditionalFormatting>
  <conditionalFormatting sqref="J89">
    <cfRule type="cellIs" dxfId="928" priority="147" operator="equal">
      <formula>"Muy Alta"</formula>
    </cfRule>
    <cfRule type="cellIs" dxfId="927" priority="148" operator="equal">
      <formula>"Alta"</formula>
    </cfRule>
    <cfRule type="cellIs" dxfId="926" priority="149" operator="equal">
      <formula>"Media"</formula>
    </cfRule>
    <cfRule type="cellIs" dxfId="925" priority="151" operator="equal">
      <formula>"Muy Baja"</formula>
    </cfRule>
    <cfRule type="cellIs" dxfId="924" priority="150" operator="equal">
      <formula>"Baja"</formula>
    </cfRule>
  </conditionalFormatting>
  <conditionalFormatting sqref="J92">
    <cfRule type="cellIs" dxfId="923" priority="142" operator="equal">
      <formula>"Muy Alta"</formula>
    </cfRule>
    <cfRule type="cellIs" dxfId="922" priority="143" operator="equal">
      <formula>"Alta"</formula>
    </cfRule>
    <cfRule type="cellIs" dxfId="921" priority="144" operator="equal">
      <formula>"Media"</formula>
    </cfRule>
    <cfRule type="cellIs" dxfId="920" priority="145" operator="equal">
      <formula>"Baja"</formula>
    </cfRule>
    <cfRule type="cellIs" dxfId="919" priority="146" operator="equal">
      <formula>"Muy Baja"</formula>
    </cfRule>
  </conditionalFormatting>
  <conditionalFormatting sqref="J95 AE95:AE99 J98">
    <cfRule type="cellIs" dxfId="918" priority="125" operator="equal">
      <formula>"Mayor"</formula>
    </cfRule>
    <cfRule type="cellIs" dxfId="917" priority="126" operator="equal">
      <formula>"Moderado"</formula>
    </cfRule>
    <cfRule type="cellIs" dxfId="916" priority="127" operator="equal">
      <formula>"Menor"</formula>
    </cfRule>
    <cfRule type="cellIs" dxfId="915" priority="128" operator="equal">
      <formula>"Leve"</formula>
    </cfRule>
    <cfRule type="cellIs" dxfId="914" priority="124" operator="equal">
      <formula>"Catastrófico"</formula>
    </cfRule>
  </conditionalFormatting>
  <conditionalFormatting sqref="J100 AE100 AE102 J104 AE104:AE105">
    <cfRule type="cellIs" dxfId="913" priority="104" operator="equal">
      <formula>"Menor"</formula>
    </cfRule>
    <cfRule type="cellIs" dxfId="912" priority="103" operator="equal">
      <formula>"Moderado"</formula>
    </cfRule>
    <cfRule type="cellIs" dxfId="911" priority="101" operator="equal">
      <formula>"Catastrófico"</formula>
    </cfRule>
    <cfRule type="cellIs" dxfId="910" priority="105" operator="equal">
      <formula>"Leve"</formula>
    </cfRule>
    <cfRule type="cellIs" dxfId="909" priority="102" operator="equal">
      <formula>"Mayor"</formula>
    </cfRule>
  </conditionalFormatting>
  <conditionalFormatting sqref="J106 AE106 AE109:AE110">
    <cfRule type="cellIs" dxfId="908" priority="86" operator="equal">
      <formula>"Catastrófico"</formula>
    </cfRule>
    <cfRule type="cellIs" dxfId="907" priority="87" operator="equal">
      <formula>"Mayor"</formula>
    </cfRule>
    <cfRule type="cellIs" dxfId="906" priority="88" operator="equal">
      <formula>"Moderado"</formula>
    </cfRule>
    <cfRule type="cellIs" dxfId="905" priority="89" operator="equal">
      <formula>"Menor"</formula>
    </cfRule>
    <cfRule type="cellIs" dxfId="904" priority="90" operator="equal">
      <formula>"Leve"</formula>
    </cfRule>
  </conditionalFormatting>
  <conditionalFormatting sqref="J112:J113">
    <cfRule type="cellIs" dxfId="903" priority="67" operator="equal">
      <formula>"Leve"</formula>
    </cfRule>
    <cfRule type="cellIs" dxfId="902" priority="65" operator="equal">
      <formula>"Moderado"</formula>
    </cfRule>
    <cfRule type="cellIs" dxfId="901" priority="63" operator="equal">
      <formula>"Catastrófico"</formula>
    </cfRule>
    <cfRule type="cellIs" dxfId="900" priority="64" operator="equal">
      <formula>"Mayor"</formula>
    </cfRule>
    <cfRule type="cellIs" dxfId="899" priority="66" operator="equal">
      <formula>"Menor"</formula>
    </cfRule>
  </conditionalFormatting>
  <conditionalFormatting sqref="L5 AG5:AG10">
    <cfRule type="cellIs" dxfId="898" priority="878" operator="equal">
      <formula>"Bajo"</formula>
    </cfRule>
    <cfRule type="cellIs" dxfId="897" priority="877" operator="equal">
      <formula>"Moderado"</formula>
    </cfRule>
    <cfRule type="cellIs" dxfId="896" priority="876" operator="equal">
      <formula>"Alto"</formula>
    </cfRule>
    <cfRule type="cellIs" dxfId="895" priority="875" operator="equal">
      <formula>"Extremo"</formula>
    </cfRule>
  </conditionalFormatting>
  <conditionalFormatting sqref="L7:L8">
    <cfRule type="cellIs" dxfId="894" priority="865" operator="equal">
      <formula>"Bajo"</formula>
    </cfRule>
    <cfRule type="cellIs" dxfId="893" priority="864" operator="equal">
      <formula>"Moderado"</formula>
    </cfRule>
    <cfRule type="cellIs" dxfId="892" priority="863" operator="equal">
      <formula>"Alto"</formula>
    </cfRule>
    <cfRule type="cellIs" dxfId="891" priority="862" operator="equal">
      <formula>"Extremo"</formula>
    </cfRule>
  </conditionalFormatting>
  <conditionalFormatting sqref="L10:L13">
    <cfRule type="cellIs" dxfId="890" priority="804" operator="equal">
      <formula>"Moderado"</formula>
    </cfRule>
    <cfRule type="cellIs" dxfId="889" priority="803" operator="equal">
      <formula>"Alto"</formula>
    </cfRule>
    <cfRule type="cellIs" dxfId="888" priority="805" operator="equal">
      <formula>"Bajo"</formula>
    </cfRule>
    <cfRule type="cellIs" dxfId="887" priority="802" operator="equal">
      <formula>"Extremo"</formula>
    </cfRule>
  </conditionalFormatting>
  <conditionalFormatting sqref="L18">
    <cfRule type="cellIs" dxfId="886" priority="755" operator="equal">
      <formula>"Bajo"</formula>
    </cfRule>
    <cfRule type="cellIs" dxfId="885" priority="754" operator="equal">
      <formula>"Moderado"</formula>
    </cfRule>
    <cfRule type="cellIs" dxfId="884" priority="752" operator="equal">
      <formula>"Extremo"</formula>
    </cfRule>
    <cfRule type="cellIs" dxfId="883" priority="753" operator="equal">
      <formula>"Alto"</formula>
    </cfRule>
  </conditionalFormatting>
  <conditionalFormatting sqref="L20">
    <cfRule type="cellIs" dxfId="882" priority="744" operator="equal">
      <formula>"Alto"</formula>
    </cfRule>
    <cfRule type="cellIs" dxfId="881" priority="743" operator="equal">
      <formula>"Extremo"</formula>
    </cfRule>
    <cfRule type="cellIs" dxfId="880" priority="746" operator="equal">
      <formula>"Bajo"</formula>
    </cfRule>
    <cfRule type="cellIs" dxfId="879" priority="745" operator="equal">
      <formula>"Moderado"</formula>
    </cfRule>
  </conditionalFormatting>
  <conditionalFormatting sqref="L23">
    <cfRule type="cellIs" dxfId="878" priority="737" operator="equal">
      <formula>"Bajo"</formula>
    </cfRule>
    <cfRule type="cellIs" dxfId="877" priority="736" operator="equal">
      <formula>"Moderado"</formula>
    </cfRule>
    <cfRule type="cellIs" dxfId="876" priority="735" operator="equal">
      <formula>"Alto"</formula>
    </cfRule>
    <cfRule type="cellIs" dxfId="875" priority="734" operator="equal">
      <formula>"Extremo"</formula>
    </cfRule>
  </conditionalFormatting>
  <conditionalFormatting sqref="L25:L27 AG25:AG27">
    <cfRule type="cellIs" dxfId="874" priority="694" operator="equal">
      <formula>"Alto"</formula>
    </cfRule>
    <cfRule type="cellIs" dxfId="873" priority="696" operator="equal">
      <formula>"Bajo"</formula>
    </cfRule>
    <cfRule type="cellIs" dxfId="872" priority="695" operator="equal">
      <formula>"Moderado"</formula>
    </cfRule>
    <cfRule type="cellIs" dxfId="871" priority="693" operator="equal">
      <formula>"Extremo"</formula>
    </cfRule>
  </conditionalFormatting>
  <conditionalFormatting sqref="L29:L32">
    <cfRule type="cellIs" dxfId="870" priority="669" operator="equal">
      <formula>"Extremo"</formula>
    </cfRule>
    <cfRule type="cellIs" dxfId="869" priority="670" operator="equal">
      <formula>"Alto"</formula>
    </cfRule>
    <cfRule type="cellIs" dxfId="868" priority="671" operator="equal">
      <formula>"Moderado"</formula>
    </cfRule>
    <cfRule type="cellIs" dxfId="867" priority="672" operator="equal">
      <formula>"Bajo"</formula>
    </cfRule>
  </conditionalFormatting>
  <conditionalFormatting sqref="L35">
    <cfRule type="cellIs" dxfId="866" priority="617" operator="equal">
      <formula>"Moderado"</formula>
    </cfRule>
    <cfRule type="cellIs" dxfId="865" priority="616" operator="equal">
      <formula>"Alto"</formula>
    </cfRule>
    <cfRule type="cellIs" dxfId="864" priority="615" operator="equal">
      <formula>"Extremo"</formula>
    </cfRule>
    <cfRule type="cellIs" dxfId="863" priority="618" operator="equal">
      <formula>"Bajo"</formula>
    </cfRule>
  </conditionalFormatting>
  <conditionalFormatting sqref="L39:L41">
    <cfRule type="cellIs" dxfId="862" priority="532" operator="equal">
      <formula>"Alto"</formula>
    </cfRule>
    <cfRule type="cellIs" dxfId="861" priority="531" operator="equal">
      <formula>"Extremo"</formula>
    </cfRule>
    <cfRule type="cellIs" dxfId="860" priority="533" operator="equal">
      <formula>"Moderado"</formula>
    </cfRule>
    <cfRule type="cellIs" dxfId="859" priority="534" operator="equal">
      <formula>"Bajo"</formula>
    </cfRule>
  </conditionalFormatting>
  <conditionalFormatting sqref="L44">
    <cfRule type="cellIs" dxfId="858" priority="535" operator="equal">
      <formula>"Extremo"</formula>
    </cfRule>
    <cfRule type="cellIs" dxfId="857" priority="536" operator="equal">
      <formula>"Alto"</formula>
    </cfRule>
    <cfRule type="cellIs" dxfId="856" priority="537" operator="equal">
      <formula>"Moderado"</formula>
    </cfRule>
    <cfRule type="cellIs" dxfId="855" priority="538" operator="equal">
      <formula>"Bajo"</formula>
    </cfRule>
  </conditionalFormatting>
  <conditionalFormatting sqref="L46">
    <cfRule type="cellIs" dxfId="854" priority="547" operator="equal">
      <formula>"Bajo"</formula>
    </cfRule>
    <cfRule type="cellIs" dxfId="853" priority="546" operator="equal">
      <formula>"Moderado"</formula>
    </cfRule>
    <cfRule type="cellIs" dxfId="852" priority="545" operator="equal">
      <formula>"Alto"</formula>
    </cfRule>
    <cfRule type="cellIs" dxfId="851" priority="544" operator="equal">
      <formula>"Extremo"</formula>
    </cfRule>
  </conditionalFormatting>
  <conditionalFormatting sqref="L48:L51">
    <cfRule type="cellIs" dxfId="850" priority="472" operator="equal">
      <formula>"Moderado"</formula>
    </cfRule>
    <cfRule type="cellIs" dxfId="849" priority="473" operator="equal">
      <formula>"Bajo"</formula>
    </cfRule>
    <cfRule type="cellIs" dxfId="848" priority="470" operator="equal">
      <formula>"Extremo"</formula>
    </cfRule>
    <cfRule type="cellIs" dxfId="847" priority="471" operator="equal">
      <formula>"Alto"</formula>
    </cfRule>
  </conditionalFormatting>
  <conditionalFormatting sqref="L53">
    <cfRule type="cellIs" dxfId="846" priority="464" operator="equal">
      <formula>"Bajo"</formula>
    </cfRule>
    <cfRule type="cellIs" dxfId="845" priority="462" operator="equal">
      <formula>"Alto"</formula>
    </cfRule>
    <cfRule type="cellIs" dxfId="844" priority="461" operator="equal">
      <formula>"Extremo"</formula>
    </cfRule>
    <cfRule type="cellIs" dxfId="843" priority="463" operator="equal">
      <formula>"Moderado"</formula>
    </cfRule>
  </conditionalFormatting>
  <conditionalFormatting sqref="L55">
    <cfRule type="cellIs" dxfId="842" priority="452" operator="equal">
      <formula>"Extremo"</formula>
    </cfRule>
    <cfRule type="cellIs" dxfId="841" priority="453" operator="equal">
      <formula>"Alto"</formula>
    </cfRule>
    <cfRule type="cellIs" dxfId="840" priority="454" operator="equal">
      <formula>"Moderado"</formula>
    </cfRule>
    <cfRule type="cellIs" dxfId="839" priority="455" operator="equal">
      <formula>"Bajo"</formula>
    </cfRule>
  </conditionalFormatting>
  <conditionalFormatting sqref="L57:L58 AG57:AG59">
    <cfRule type="cellIs" dxfId="838" priority="429" operator="equal">
      <formula>"Alto"</formula>
    </cfRule>
    <cfRule type="cellIs" dxfId="837" priority="431" operator="equal">
      <formula>"Bajo"</formula>
    </cfRule>
    <cfRule type="cellIs" dxfId="836" priority="430" operator="equal">
      <formula>"Moderado"</formula>
    </cfRule>
    <cfRule type="cellIs" dxfId="835" priority="428" operator="equal">
      <formula>"Extremo"</formula>
    </cfRule>
  </conditionalFormatting>
  <conditionalFormatting sqref="L60 AG60 AG68">
    <cfRule type="cellIs" dxfId="834" priority="406" operator="equal">
      <formula>"Moderado"</formula>
    </cfRule>
    <cfRule type="cellIs" dxfId="833" priority="404" operator="equal">
      <formula>"Extremo"</formula>
    </cfRule>
    <cfRule type="cellIs" dxfId="832" priority="405" operator="equal">
      <formula>"Alto"</formula>
    </cfRule>
    <cfRule type="cellIs" dxfId="831" priority="407" operator="equal">
      <formula>"Bajo"</formula>
    </cfRule>
  </conditionalFormatting>
  <conditionalFormatting sqref="L68">
    <cfRule type="cellIs" dxfId="830" priority="397" operator="equal">
      <formula>"Moderado"</formula>
    </cfRule>
    <cfRule type="cellIs" dxfId="829" priority="396" operator="equal">
      <formula>"Alto"</formula>
    </cfRule>
    <cfRule type="cellIs" dxfId="828" priority="395" operator="equal">
      <formula>"Extremo"</formula>
    </cfRule>
    <cfRule type="cellIs" dxfId="827" priority="398" operator="equal">
      <formula>"Bajo"</formula>
    </cfRule>
  </conditionalFormatting>
  <conditionalFormatting sqref="L71 AG71">
    <cfRule type="cellIs" dxfId="826" priority="361" operator="equal">
      <formula>"Bajo"</formula>
    </cfRule>
    <cfRule type="cellIs" dxfId="825" priority="358" operator="equal">
      <formula>"Extremo"</formula>
    </cfRule>
    <cfRule type="cellIs" dxfId="824" priority="360" operator="equal">
      <formula>"Moderado"</formula>
    </cfRule>
    <cfRule type="cellIs" dxfId="823" priority="359" operator="equal">
      <formula>"Alto"</formula>
    </cfRule>
  </conditionalFormatting>
  <conditionalFormatting sqref="L74">
    <cfRule type="cellIs" dxfId="822" priority="363" operator="equal">
      <formula>"Alto"</formula>
    </cfRule>
    <cfRule type="cellIs" dxfId="821" priority="362" operator="equal">
      <formula>"Extremo"</formula>
    </cfRule>
    <cfRule type="cellIs" dxfId="820" priority="364" operator="equal">
      <formula>"Moderado"</formula>
    </cfRule>
    <cfRule type="cellIs" dxfId="819" priority="365" operator="equal">
      <formula>"Bajo"</formula>
    </cfRule>
  </conditionalFormatting>
  <conditionalFormatting sqref="L77">
    <cfRule type="cellIs" dxfId="818" priority="373" operator="equal">
      <formula>"Moderado"</formula>
    </cfRule>
    <cfRule type="cellIs" dxfId="817" priority="372" operator="equal">
      <formula>"Alto"</formula>
    </cfRule>
    <cfRule type="cellIs" dxfId="816" priority="371" operator="equal">
      <formula>"Extremo"</formula>
    </cfRule>
    <cfRule type="cellIs" dxfId="815" priority="374" operator="equal">
      <formula>"Bajo"</formula>
    </cfRule>
  </conditionalFormatting>
  <conditionalFormatting sqref="L83">
    <cfRule type="cellIs" dxfId="814" priority="383" operator="equal">
      <formula>"Bajo"</formula>
    </cfRule>
    <cfRule type="cellIs" dxfId="813" priority="382" operator="equal">
      <formula>"Moderado"</formula>
    </cfRule>
    <cfRule type="cellIs" dxfId="812" priority="381" operator="equal">
      <formula>"Alto"</formula>
    </cfRule>
    <cfRule type="cellIs" dxfId="811" priority="380" operator="equal">
      <formula>"Extremo"</formula>
    </cfRule>
  </conditionalFormatting>
  <conditionalFormatting sqref="L86">
    <cfRule type="cellIs" dxfId="810" priority="389" operator="equal">
      <formula>"Extremo"</formula>
    </cfRule>
    <cfRule type="cellIs" dxfId="809" priority="391" operator="equal">
      <formula>"Moderado"</formula>
    </cfRule>
    <cfRule type="cellIs" dxfId="808" priority="392" operator="equal">
      <formula>"Bajo"</formula>
    </cfRule>
    <cfRule type="cellIs" dxfId="807" priority="390" operator="equal">
      <formula>"Alto"</formula>
    </cfRule>
  </conditionalFormatting>
  <conditionalFormatting sqref="L88">
    <cfRule type="cellIs" dxfId="806" priority="263" operator="equal">
      <formula>"Bajo"</formula>
    </cfRule>
    <cfRule type="cellIs" dxfId="805" priority="262" operator="equal">
      <formula>"Moderado"</formula>
    </cfRule>
    <cfRule type="cellIs" dxfId="804" priority="261" operator="equal">
      <formula>"Alto"</formula>
    </cfRule>
    <cfRule type="cellIs" dxfId="803" priority="260" operator="equal">
      <formula>"Extremo"</formula>
    </cfRule>
  </conditionalFormatting>
  <conditionalFormatting sqref="L89:L90 AG89:AG93">
    <cfRule type="cellIs" dxfId="802" priority="159" operator="equal">
      <formula>"Moderado"</formula>
    </cfRule>
    <cfRule type="cellIs" dxfId="801" priority="158" operator="equal">
      <formula>"Alto"</formula>
    </cfRule>
    <cfRule type="cellIs" dxfId="800" priority="157" operator="equal">
      <formula>"Extremo"</formula>
    </cfRule>
    <cfRule type="cellIs" dxfId="799" priority="160" operator="equal">
      <formula>"Bajo"</formula>
    </cfRule>
  </conditionalFormatting>
  <conditionalFormatting sqref="L92:L93">
    <cfRule type="cellIs" dxfId="798" priority="140" operator="equal">
      <formula>"Moderado"</formula>
    </cfRule>
    <cfRule type="cellIs" dxfId="797" priority="141" operator="equal">
      <formula>"Bajo"</formula>
    </cfRule>
    <cfRule type="cellIs" dxfId="796" priority="139" operator="equal">
      <formula>"Alto"</formula>
    </cfRule>
    <cfRule type="cellIs" dxfId="795" priority="138" operator="equal">
      <formula>"Extremo"</formula>
    </cfRule>
  </conditionalFormatting>
  <conditionalFormatting sqref="L95 AG95:AG99">
    <cfRule type="cellIs" dxfId="794" priority="123" operator="equal">
      <formula>"Bajo"</formula>
    </cfRule>
    <cfRule type="cellIs" dxfId="793" priority="122" operator="equal">
      <formula>"Moderado"</formula>
    </cfRule>
    <cfRule type="cellIs" dxfId="792" priority="121" operator="equal">
      <formula>"Alto"</formula>
    </cfRule>
    <cfRule type="cellIs" dxfId="791" priority="120" operator="equal">
      <formula>"Extremo"</formula>
    </cfRule>
  </conditionalFormatting>
  <conditionalFormatting sqref="L98">
    <cfRule type="cellIs" dxfId="790" priority="119" operator="equal">
      <formula>"Bajo"</formula>
    </cfRule>
    <cfRule type="cellIs" dxfId="789" priority="118" operator="equal">
      <formula>"Moderado"</formula>
    </cfRule>
    <cfRule type="cellIs" dxfId="788" priority="117" operator="equal">
      <formula>"Alto"</formula>
    </cfRule>
    <cfRule type="cellIs" dxfId="787" priority="116" operator="equal">
      <formula>"Extremo"</formula>
    </cfRule>
  </conditionalFormatting>
  <conditionalFormatting sqref="L100 AG100 AG102 AG104:AG105">
    <cfRule type="cellIs" dxfId="786" priority="108" operator="equal">
      <formula>"Moderado"</formula>
    </cfRule>
    <cfRule type="cellIs" dxfId="785" priority="107" operator="equal">
      <formula>"Alto"</formula>
    </cfRule>
    <cfRule type="cellIs" dxfId="784" priority="106" operator="equal">
      <formula>"Extremo"</formula>
    </cfRule>
    <cfRule type="cellIs" dxfId="783" priority="109" operator="equal">
      <formula>"Bajo"</formula>
    </cfRule>
  </conditionalFormatting>
  <conditionalFormatting sqref="L104">
    <cfRule type="cellIs" dxfId="782" priority="110" operator="equal">
      <formula>"Extremo"</formula>
    </cfRule>
    <cfRule type="cellIs" dxfId="781" priority="113" operator="equal">
      <formula>"Bajo"</formula>
    </cfRule>
    <cfRule type="cellIs" dxfId="780" priority="112" operator="equal">
      <formula>"Moderado"</formula>
    </cfRule>
    <cfRule type="cellIs" dxfId="779" priority="111" operator="equal">
      <formula>"Alto"</formula>
    </cfRule>
  </conditionalFormatting>
  <conditionalFormatting sqref="L106 AG106 AG109:AG110">
    <cfRule type="cellIs" dxfId="778" priority="85" operator="equal">
      <formula>"Bajo"</formula>
    </cfRule>
    <cfRule type="cellIs" dxfId="777" priority="82" operator="equal">
      <formula>"Extremo"</formula>
    </cfRule>
    <cfRule type="cellIs" dxfId="776" priority="83" operator="equal">
      <formula>"Alto"</formula>
    </cfRule>
    <cfRule type="cellIs" dxfId="775" priority="84" operator="equal">
      <formula>"Moderado"</formula>
    </cfRule>
  </conditionalFormatting>
  <conditionalFormatting sqref="L113">
    <cfRule type="cellIs" dxfId="774" priority="56" operator="equal">
      <formula>"Alto"</formula>
    </cfRule>
    <cfRule type="cellIs" dxfId="773" priority="55" operator="equal">
      <formula>"Extremo"</formula>
    </cfRule>
    <cfRule type="cellIs" dxfId="772" priority="58" operator="equal">
      <formula>"Bajo"</formula>
    </cfRule>
    <cfRule type="cellIs" dxfId="771" priority="57" operator="equal">
      <formula>"Moderado"</formula>
    </cfRule>
  </conditionalFormatting>
  <conditionalFormatting sqref="N31:N34">
    <cfRule type="containsText" dxfId="770" priority="659" operator="containsText" text="Alto">
      <formula>NOT(ISERROR(SEARCH(("Alto"),(N31))))</formula>
    </cfRule>
    <cfRule type="containsText" dxfId="769" priority="658" operator="containsText" text="Moderado">
      <formula>NOT(ISERROR(SEARCH(("Moderado"),(N31))))</formula>
    </cfRule>
    <cfRule type="containsText" dxfId="768" priority="660" operator="containsText" text="Extremo">
      <formula>NOT(ISERROR(SEARCH(("Extremo"),(N31))))</formula>
    </cfRule>
    <cfRule type="containsText" dxfId="767" priority="657" operator="containsText" text="Bajo">
      <formula>NOT(ISERROR(SEARCH(("Bajo"),(N31))))</formula>
    </cfRule>
  </conditionalFormatting>
  <conditionalFormatting sqref="N89:N92">
    <cfRule type="containsText" dxfId="766" priority="134" operator="containsText" text="Bajo">
      <formula>NOT(ISERROR(SEARCH("Bajo",N89)))</formula>
    </cfRule>
    <cfRule type="containsText" dxfId="765" priority="137" operator="containsText" text="Extremo">
      <formula>NOT(ISERROR(SEARCH("Extremo",N89)))</formula>
    </cfRule>
    <cfRule type="containsText" dxfId="764" priority="136" operator="containsText" text="Alto">
      <formula>NOT(ISERROR(SEARCH("Alto",N89)))</formula>
    </cfRule>
    <cfRule type="containsText" dxfId="763" priority="135" operator="containsText" text="Moderado">
      <formula>NOT(ISERROR(SEARCH("Moderado",N89)))</formula>
    </cfRule>
  </conditionalFormatting>
  <conditionalFormatting sqref="N106">
    <cfRule type="containsText" dxfId="762" priority="80" operator="containsText" text="Extremo">
      <formula>NOT(ISERROR(SEARCH("Extremo",N106)))</formula>
    </cfRule>
    <cfRule type="containsText" dxfId="761" priority="79" operator="containsText" text="Alto">
      <formula>NOT(ISERROR(SEARCH("Alto",N106)))</formula>
    </cfRule>
    <cfRule type="containsText" dxfId="760" priority="78" operator="containsText" text="Moderado">
      <formula>NOT(ISERROR(SEARCH("Moderado",N106)))</formula>
    </cfRule>
    <cfRule type="containsText" dxfId="759" priority="77" operator="containsText" text="Bajo">
      <formula>NOT(ISERROR(SEARCH("Bajo",N106)))</formula>
    </cfRule>
  </conditionalFormatting>
  <conditionalFormatting sqref="N109:N110">
    <cfRule type="containsText" dxfId="758" priority="73" operator="containsText" text="Bajo">
      <formula>NOT(ISERROR(SEARCH("Bajo",N109)))</formula>
    </cfRule>
    <cfRule type="containsText" dxfId="757" priority="74" operator="containsText" text="Moderado">
      <formula>NOT(ISERROR(SEARCH("Moderado",N109)))</formula>
    </cfRule>
    <cfRule type="containsText" dxfId="756" priority="75" operator="containsText" text="Alto">
      <formula>NOT(ISERROR(SEARCH("Alto",N109)))</formula>
    </cfRule>
    <cfRule type="containsText" dxfId="755" priority="76" operator="containsText" text="Extremo">
      <formula>NOT(ISERROR(SEARCH("Extremo",N109)))</formula>
    </cfRule>
  </conditionalFormatting>
  <conditionalFormatting sqref="AC11">
    <cfRule type="cellIs" dxfId="754" priority="777" operator="equal">
      <formula>"Media"</formula>
    </cfRule>
    <cfRule type="cellIs" dxfId="753" priority="776" operator="equal">
      <formula>"Alta"</formula>
    </cfRule>
    <cfRule type="cellIs" dxfId="752" priority="775" operator="equal">
      <formula>"Muy Alta"</formula>
    </cfRule>
    <cfRule type="cellIs" dxfId="751" priority="779" operator="equal">
      <formula>"Muy Baja"</formula>
    </cfRule>
    <cfRule type="cellIs" dxfId="750" priority="778" operator="equal">
      <formula>"Baja"</formula>
    </cfRule>
  </conditionalFormatting>
  <conditionalFormatting sqref="AC12:AC18 F15:F16 F18 AC20:AC24">
    <cfRule type="cellIs" dxfId="749" priority="766" operator="equal">
      <formula>"Alta"</formula>
    </cfRule>
    <cfRule type="cellIs" dxfId="748" priority="765" operator="equal">
      <formula>"Muy Alta"</formula>
    </cfRule>
    <cfRule type="cellIs" dxfId="747" priority="769" operator="equal">
      <formula>"Muy Baja"</formula>
    </cfRule>
    <cfRule type="cellIs" dxfId="746" priority="768" operator="equal">
      <formula>"Baja"</formula>
    </cfRule>
    <cfRule type="cellIs" dxfId="745" priority="767" operator="equal">
      <formula>"Media"</formula>
    </cfRule>
  </conditionalFormatting>
  <conditionalFormatting sqref="AC29:AC47">
    <cfRule type="cellIs" dxfId="744" priority="497" operator="equal">
      <formula>"Muy Baja"</formula>
    </cfRule>
    <cfRule type="cellIs" dxfId="743" priority="494" operator="equal">
      <formula>"Alta"</formula>
    </cfRule>
    <cfRule type="cellIs" dxfId="742" priority="495" operator="equal">
      <formula>"Media"</formula>
    </cfRule>
    <cfRule type="cellIs" dxfId="741" priority="493" operator="equal">
      <formula>"Muy Alta"</formula>
    </cfRule>
    <cfRule type="cellIs" dxfId="740" priority="496" operator="equal">
      <formula>"Baja"</formula>
    </cfRule>
  </conditionalFormatting>
  <conditionalFormatting sqref="AC48:AC53">
    <cfRule type="cellIs" dxfId="739" priority="490" operator="equal">
      <formula>"Media"</formula>
    </cfRule>
    <cfRule type="cellIs" dxfId="738" priority="489" operator="equal">
      <formula>"Alta"</formula>
    </cfRule>
    <cfRule type="cellIs" dxfId="737" priority="492" operator="equal">
      <formula>"Muy Baja"</formula>
    </cfRule>
    <cfRule type="cellIs" dxfId="736" priority="491" operator="equal">
      <formula>"Baja"</formula>
    </cfRule>
    <cfRule type="cellIs" dxfId="735" priority="488" operator="equal">
      <formula>"Muy Alta"</formula>
    </cfRule>
  </conditionalFormatting>
  <conditionalFormatting sqref="AC55:AC56">
    <cfRule type="cellIs" dxfId="734" priority="451" operator="equal">
      <formula>"Muy Baja"</formula>
    </cfRule>
    <cfRule type="cellIs" dxfId="733" priority="450" operator="equal">
      <formula>"Baja"</formula>
    </cfRule>
    <cfRule type="cellIs" dxfId="732" priority="449" operator="equal">
      <formula>"Media"</formula>
    </cfRule>
    <cfRule type="cellIs" dxfId="731" priority="448" operator="equal">
      <formula>"Alta"</formula>
    </cfRule>
    <cfRule type="cellIs" dxfId="730" priority="447" operator="equal">
      <formula>"Muy Alta"</formula>
    </cfRule>
  </conditionalFormatting>
  <conditionalFormatting sqref="AC73:AC74">
    <cfRule type="cellIs" dxfId="729" priority="344" operator="equal">
      <formula>"Alta"</formula>
    </cfRule>
    <cfRule type="cellIs" dxfId="728" priority="343" operator="equal">
      <formula>"Muy Alta"</formula>
    </cfRule>
    <cfRule type="cellIs" dxfId="727" priority="346" operator="equal">
      <formula>"Baja"</formula>
    </cfRule>
    <cfRule type="cellIs" dxfId="726" priority="345" operator="equal">
      <formula>"Media"</formula>
    </cfRule>
    <cfRule type="cellIs" dxfId="725" priority="347" operator="equal">
      <formula>"Muy Baja"</formula>
    </cfRule>
  </conditionalFormatting>
  <conditionalFormatting sqref="AC76:AC78">
    <cfRule type="cellIs" dxfId="724" priority="302" operator="equal">
      <formula>"Alta"</formula>
    </cfRule>
    <cfRule type="cellIs" dxfId="723" priority="305" operator="equal">
      <formula>"Muy Baja"</formula>
    </cfRule>
    <cfRule type="cellIs" dxfId="722" priority="304" operator="equal">
      <formula>"Baja"</formula>
    </cfRule>
    <cfRule type="cellIs" dxfId="721" priority="303" operator="equal">
      <formula>"Media"</formula>
    </cfRule>
    <cfRule type="cellIs" dxfId="720" priority="301" operator="equal">
      <formula>"Muy Alta"</formula>
    </cfRule>
  </conditionalFormatting>
  <conditionalFormatting sqref="AC80:AC83">
    <cfRule type="cellIs" dxfId="719" priority="269" operator="equal">
      <formula>"Muy Alta"</formula>
    </cfRule>
    <cfRule type="cellIs" dxfId="718" priority="270" operator="equal">
      <formula>"Alta"</formula>
    </cfRule>
    <cfRule type="cellIs" dxfId="717" priority="271" operator="equal">
      <formula>"Media"</formula>
    </cfRule>
    <cfRule type="cellIs" dxfId="716" priority="272" operator="equal">
      <formula>"Baja"</formula>
    </cfRule>
    <cfRule type="cellIs" dxfId="715" priority="273" operator="equal">
      <formula>"Muy Baja"</formula>
    </cfRule>
  </conditionalFormatting>
  <conditionalFormatting sqref="AC85:AC86">
    <cfRule type="cellIs" dxfId="714" priority="336" operator="equal">
      <formula>"Baja"</formula>
    </cfRule>
    <cfRule type="cellIs" dxfId="713" priority="335" operator="equal">
      <formula>"Media"</formula>
    </cfRule>
    <cfRule type="cellIs" dxfId="712" priority="337" operator="equal">
      <formula>"Muy Baja"</formula>
    </cfRule>
    <cfRule type="cellIs" dxfId="711" priority="334" operator="equal">
      <formula>"Alta"</formula>
    </cfRule>
    <cfRule type="cellIs" dxfId="710" priority="333" operator="equal">
      <formula>"Muy Alta"</formula>
    </cfRule>
  </conditionalFormatting>
  <conditionalFormatting sqref="AC88">
    <cfRule type="cellIs" dxfId="709" priority="244" operator="equal">
      <formula>"Baja"</formula>
    </cfRule>
    <cfRule type="cellIs" dxfId="708" priority="243" operator="equal">
      <formula>"Media"</formula>
    </cfRule>
    <cfRule type="cellIs" dxfId="707" priority="245" operator="equal">
      <formula>"Muy Baja"</formula>
    </cfRule>
    <cfRule type="cellIs" dxfId="706" priority="241" operator="equal">
      <formula>"Muy Alta"</formula>
    </cfRule>
    <cfRule type="cellIs" dxfId="705" priority="242" operator="equal">
      <formula>"Alta"</formula>
    </cfRule>
  </conditionalFormatting>
  <conditionalFormatting sqref="AC112:AC114">
    <cfRule type="cellIs" dxfId="704" priority="50" operator="equal">
      <formula>"Muy Alta"</formula>
    </cfRule>
    <cfRule type="cellIs" dxfId="703" priority="51" operator="equal">
      <formula>"Alta"</formula>
    </cfRule>
    <cfRule type="cellIs" dxfId="702" priority="52" operator="equal">
      <formula>"Media"</formula>
    </cfRule>
    <cfRule type="cellIs" dxfId="701" priority="53" operator="equal">
      <formula>"Baja"</formula>
    </cfRule>
    <cfRule type="cellIs" dxfId="700" priority="54" operator="equal">
      <formula>"Muy Baja"</formula>
    </cfRule>
  </conditionalFormatting>
  <conditionalFormatting sqref="AE10">
    <cfRule type="cellIs" dxfId="699" priority="843" operator="equal">
      <formula>"Extremo"</formula>
    </cfRule>
    <cfRule type="cellIs" dxfId="698" priority="844" operator="equal">
      <formula>"Alto"</formula>
    </cfRule>
    <cfRule type="cellIs" dxfId="697" priority="845" operator="equal">
      <formula>"Moderado"</formula>
    </cfRule>
    <cfRule type="cellIs" dxfId="696" priority="846" operator="equal">
      <formula>"Bajo"</formula>
    </cfRule>
  </conditionalFormatting>
  <conditionalFormatting sqref="AE11:AE18 J15:J16 J18 J20 AE20:AE24 J23">
    <cfRule type="cellIs" dxfId="695" priority="762" operator="equal">
      <formula>"Moderado"</formula>
    </cfRule>
    <cfRule type="cellIs" dxfId="694" priority="763" operator="equal">
      <formula>"Menor"</formula>
    </cfRule>
    <cfRule type="cellIs" dxfId="693" priority="761" operator="equal">
      <formula>"Mayor"</formula>
    </cfRule>
    <cfRule type="cellIs" dxfId="692" priority="764" operator="equal">
      <formula>"Leve"</formula>
    </cfRule>
    <cfRule type="cellIs" dxfId="691" priority="760" operator="equal">
      <formula>"Catastrófico"</formula>
    </cfRule>
  </conditionalFormatting>
  <conditionalFormatting sqref="AE29:AE44">
    <cfRule type="cellIs" dxfId="690" priority="499" operator="equal">
      <formula>"Mayor"</formula>
    </cfRule>
    <cfRule type="cellIs" dxfId="689" priority="500" operator="equal">
      <formula>"Moderado"</formula>
    </cfRule>
    <cfRule type="cellIs" dxfId="688" priority="501" operator="equal">
      <formula>"Menor"</formula>
    </cfRule>
    <cfRule type="cellIs" dxfId="687" priority="502" operator="equal">
      <formula>"Leve"</formula>
    </cfRule>
    <cfRule type="cellIs" dxfId="686" priority="498" operator="equal">
      <formula>"Catastrófico"</formula>
    </cfRule>
  </conditionalFormatting>
  <conditionalFormatting sqref="AE46:AE47">
    <cfRule type="cellIs" dxfId="685" priority="512" operator="equal">
      <formula>"Catastrófico"</formula>
    </cfRule>
    <cfRule type="cellIs" dxfId="684" priority="516" operator="equal">
      <formula>"Leve"</formula>
    </cfRule>
    <cfRule type="cellIs" dxfId="683" priority="515" operator="equal">
      <formula>"Menor"</formula>
    </cfRule>
    <cfRule type="cellIs" dxfId="682" priority="514" operator="equal">
      <formula>"Moderado"</formula>
    </cfRule>
    <cfRule type="cellIs" dxfId="681" priority="513" operator="equal">
      <formula>"Mayor"</formula>
    </cfRule>
  </conditionalFormatting>
  <conditionalFormatting sqref="AE55:AE56">
    <cfRule type="cellIs" dxfId="680" priority="442" operator="equal">
      <formula>"Catastrófico"</formula>
    </cfRule>
    <cfRule type="cellIs" dxfId="679" priority="443" operator="equal">
      <formula>"Mayor"</formula>
    </cfRule>
    <cfRule type="cellIs" dxfId="678" priority="444" operator="equal">
      <formula>"Moderado"</formula>
    </cfRule>
    <cfRule type="cellIs" dxfId="677" priority="445" operator="equal">
      <formula>"Menor"</formula>
    </cfRule>
    <cfRule type="cellIs" dxfId="676" priority="446" operator="equal">
      <formula>"Leve"</formula>
    </cfRule>
  </conditionalFormatting>
  <conditionalFormatting sqref="AE73:AE74">
    <cfRule type="cellIs" dxfId="675" priority="330" operator="equal">
      <formula>"Moderado"</formula>
    </cfRule>
    <cfRule type="cellIs" dxfId="674" priority="332" operator="equal">
      <formula>"Leve"</formula>
    </cfRule>
    <cfRule type="cellIs" dxfId="673" priority="331" operator="equal">
      <formula>"Menor"</formula>
    </cfRule>
    <cfRule type="cellIs" dxfId="672" priority="328" operator="equal">
      <formula>"Catastrófico"</formula>
    </cfRule>
    <cfRule type="cellIs" dxfId="671" priority="329" operator="equal">
      <formula>"Mayor"</formula>
    </cfRule>
  </conditionalFormatting>
  <conditionalFormatting sqref="AE76:AE78">
    <cfRule type="cellIs" dxfId="670" priority="296" operator="equal">
      <formula>"Catastrófico"</formula>
    </cfRule>
    <cfRule type="cellIs" dxfId="669" priority="299" operator="equal">
      <formula>"Menor"</formula>
    </cfRule>
    <cfRule type="cellIs" dxfId="668" priority="297" operator="equal">
      <formula>"Mayor"</formula>
    </cfRule>
    <cfRule type="cellIs" dxfId="667" priority="300" operator="equal">
      <formula>"Leve"</formula>
    </cfRule>
    <cfRule type="cellIs" dxfId="666" priority="298" operator="equal">
      <formula>"Moderado"</formula>
    </cfRule>
  </conditionalFormatting>
  <conditionalFormatting sqref="AE80:AE83">
    <cfRule type="cellIs" dxfId="665" priority="268" operator="equal">
      <formula>"Leve"</formula>
    </cfRule>
    <cfRule type="cellIs" dxfId="664" priority="267" operator="equal">
      <formula>"Menor"</formula>
    </cfRule>
    <cfRule type="cellIs" dxfId="663" priority="266" operator="equal">
      <formula>"Moderado"</formula>
    </cfRule>
    <cfRule type="cellIs" dxfId="662" priority="265" operator="equal">
      <formula>"Mayor"</formula>
    </cfRule>
    <cfRule type="cellIs" dxfId="661" priority="264" operator="equal">
      <formula>"Catastrófico"</formula>
    </cfRule>
  </conditionalFormatting>
  <conditionalFormatting sqref="AE85:AE86">
    <cfRule type="cellIs" dxfId="660" priority="320" operator="equal">
      <formula>"Moderado"</formula>
    </cfRule>
    <cfRule type="cellIs" dxfId="659" priority="319" operator="equal">
      <formula>"Mayor"</formula>
    </cfRule>
    <cfRule type="cellIs" dxfId="658" priority="318" operator="equal">
      <formula>"Catastrófico"</formula>
    </cfRule>
    <cfRule type="cellIs" dxfId="657" priority="322" operator="equal">
      <formula>"Leve"</formula>
    </cfRule>
    <cfRule type="cellIs" dxfId="656" priority="321" operator="equal">
      <formula>"Menor"</formula>
    </cfRule>
  </conditionalFormatting>
  <conditionalFormatting sqref="AE88">
    <cfRule type="cellIs" dxfId="655" priority="248" operator="equal">
      <formula>"Moderado"</formula>
    </cfRule>
    <cfRule type="cellIs" dxfId="654" priority="250" operator="equal">
      <formula>"Leve"</formula>
    </cfRule>
    <cfRule type="cellIs" dxfId="653" priority="249" operator="equal">
      <formula>"Menor"</formula>
    </cfRule>
    <cfRule type="cellIs" dxfId="652" priority="246" operator="equal">
      <formula>"Catastrófico"</formula>
    </cfRule>
    <cfRule type="cellIs" dxfId="651" priority="247" operator="equal">
      <formula>"Mayor"</formula>
    </cfRule>
  </conditionalFormatting>
  <conditionalFormatting sqref="AE89:AE93">
    <cfRule type="cellIs" dxfId="650" priority="161" operator="equal">
      <formula>"Catastrófico"</formula>
    </cfRule>
    <cfRule type="cellIs" dxfId="649" priority="162" operator="equal">
      <formula>"Mayor"</formula>
    </cfRule>
    <cfRule type="cellIs" dxfId="648" priority="163" operator="equal">
      <formula>"Moderado"</formula>
    </cfRule>
    <cfRule type="cellIs" dxfId="647" priority="164" operator="equal">
      <formula>"Menor"</formula>
    </cfRule>
    <cfRule type="cellIs" dxfId="646" priority="165" operator="equal">
      <formula>"Leve"</formula>
    </cfRule>
  </conditionalFormatting>
  <conditionalFormatting sqref="AE112:AE114">
    <cfRule type="cellIs" dxfId="645" priority="45" operator="equal">
      <formula>"Catastrófico"</formula>
    </cfRule>
    <cfRule type="cellIs" dxfId="644" priority="47" operator="equal">
      <formula>"Moderado"</formula>
    </cfRule>
    <cfRule type="cellIs" dxfId="643" priority="48" operator="equal">
      <formula>"Menor"</formula>
    </cfRule>
    <cfRule type="cellIs" dxfId="642" priority="49" operator="equal">
      <formula>"Leve"</formula>
    </cfRule>
    <cfRule type="cellIs" dxfId="641" priority="46" operator="equal">
      <formula>"Mayor"</formula>
    </cfRule>
  </conditionalFormatting>
  <conditionalFormatting sqref="AG11">
    <cfRule type="cellIs" dxfId="640" priority="781" operator="equal">
      <formula>"Alto"</formula>
    </cfRule>
    <cfRule type="cellIs" dxfId="639" priority="780" operator="equal">
      <formula>"Extremo"</formula>
    </cfRule>
    <cfRule type="cellIs" dxfId="638" priority="782" operator="equal">
      <formula>"Moderado"</formula>
    </cfRule>
    <cfRule type="cellIs" dxfId="637" priority="783" operator="equal">
      <formula>"Bajo"</formula>
    </cfRule>
  </conditionalFormatting>
  <conditionalFormatting sqref="AG12:AG18 L15:L16 AG20:AG24">
    <cfRule type="cellIs" dxfId="636" priority="758" operator="equal">
      <formula>"Moderado"</formula>
    </cfRule>
    <cfRule type="cellIs" dxfId="635" priority="756" operator="equal">
      <formula>"Extremo"</formula>
    </cfRule>
    <cfRule type="cellIs" dxfId="634" priority="757" operator="equal">
      <formula>"Alto"</formula>
    </cfRule>
    <cfRule type="cellIs" dxfId="633" priority="759" operator="equal">
      <formula>"Bajo"</formula>
    </cfRule>
  </conditionalFormatting>
  <conditionalFormatting sqref="AG29:AG44">
    <cfRule type="cellIs" dxfId="632" priority="504" operator="equal">
      <formula>"Alto"</formula>
    </cfRule>
    <cfRule type="cellIs" dxfId="631" priority="503" operator="equal">
      <formula>"Extremo"</formula>
    </cfRule>
    <cfRule type="cellIs" dxfId="630" priority="505" operator="equal">
      <formula>"Moderado"</formula>
    </cfRule>
    <cfRule type="cellIs" dxfId="629" priority="506" operator="equal">
      <formula>"Bajo"</formula>
    </cfRule>
  </conditionalFormatting>
  <conditionalFormatting sqref="AG46:AG47">
    <cfRule type="cellIs" dxfId="628" priority="517" operator="equal">
      <formula>"Extremo"</formula>
    </cfRule>
    <cfRule type="cellIs" dxfId="627" priority="518" operator="equal">
      <formula>"Alto"</formula>
    </cfRule>
    <cfRule type="cellIs" dxfId="626" priority="519" operator="equal">
      <formula>"Moderado"</formula>
    </cfRule>
    <cfRule type="cellIs" dxfId="625" priority="520" operator="equal">
      <formula>"Bajo"</formula>
    </cfRule>
  </conditionalFormatting>
  <conditionalFormatting sqref="AG48:AG53">
    <cfRule type="cellIs" dxfId="624" priority="481" operator="equal">
      <formula>"Moderado"</formula>
    </cfRule>
    <cfRule type="cellIs" dxfId="623" priority="482" operator="equal">
      <formula>"Bajo"</formula>
    </cfRule>
    <cfRule type="cellIs" dxfId="622" priority="479" operator="equal">
      <formula>"Extremo"</formula>
    </cfRule>
    <cfRule type="cellIs" dxfId="621" priority="480" operator="equal">
      <formula>"Alto"</formula>
    </cfRule>
  </conditionalFormatting>
  <conditionalFormatting sqref="AG55:AG56">
    <cfRule type="cellIs" dxfId="620" priority="441" operator="equal">
      <formula>"Bajo"</formula>
    </cfRule>
    <cfRule type="cellIs" dxfId="619" priority="438" operator="equal">
      <formula>"Extremo"</formula>
    </cfRule>
    <cfRule type="cellIs" dxfId="618" priority="439" operator="equal">
      <formula>"Alto"</formula>
    </cfRule>
    <cfRule type="cellIs" dxfId="617" priority="440" operator="equal">
      <formula>"Moderado"</formula>
    </cfRule>
  </conditionalFormatting>
  <conditionalFormatting sqref="AG73:AG74">
    <cfRule type="cellIs" dxfId="616" priority="315" operator="equal">
      <formula>"Alto"</formula>
    </cfRule>
    <cfRule type="cellIs" dxfId="615" priority="314" operator="equal">
      <formula>"Extremo"</formula>
    </cfRule>
    <cfRule type="cellIs" dxfId="614" priority="317" operator="equal">
      <formula>"Bajo"</formula>
    </cfRule>
    <cfRule type="cellIs" dxfId="613" priority="316" operator="equal">
      <formula>"Moderado"</formula>
    </cfRule>
  </conditionalFormatting>
  <conditionalFormatting sqref="AG76:AG78">
    <cfRule type="cellIs" dxfId="612" priority="292" operator="equal">
      <formula>"Extremo"</formula>
    </cfRule>
    <cfRule type="cellIs" dxfId="611" priority="293" operator="equal">
      <formula>"Alto"</formula>
    </cfRule>
    <cfRule type="cellIs" dxfId="610" priority="294" operator="equal">
      <formula>"Moderado"</formula>
    </cfRule>
    <cfRule type="cellIs" dxfId="609" priority="295" operator="equal">
      <formula>"Bajo"</formula>
    </cfRule>
  </conditionalFormatting>
  <conditionalFormatting sqref="AG80:AG83">
    <cfRule type="cellIs" dxfId="608" priority="274" operator="equal">
      <formula>"Extremo"</formula>
    </cfRule>
    <cfRule type="cellIs" dxfId="607" priority="276" operator="equal">
      <formula>"Moderado"</formula>
    </cfRule>
    <cfRule type="cellIs" dxfId="606" priority="277" operator="equal">
      <formula>"Bajo"</formula>
    </cfRule>
    <cfRule type="cellIs" dxfId="605" priority="275" operator="equal">
      <formula>"Alto"</formula>
    </cfRule>
  </conditionalFormatting>
  <conditionalFormatting sqref="AG85:AG86">
    <cfRule type="cellIs" dxfId="604" priority="306" operator="equal">
      <formula>"Extremo"</formula>
    </cfRule>
    <cfRule type="cellIs" dxfId="603" priority="309" operator="equal">
      <formula>"Bajo"</formula>
    </cfRule>
    <cfRule type="cellIs" dxfId="602" priority="308" operator="equal">
      <formula>"Moderado"</formula>
    </cfRule>
    <cfRule type="cellIs" dxfId="601" priority="307" operator="equal">
      <formula>"Alto"</formula>
    </cfRule>
  </conditionalFormatting>
  <conditionalFormatting sqref="AG88">
    <cfRule type="cellIs" dxfId="600" priority="252" operator="equal">
      <formula>"Alto"</formula>
    </cfRule>
    <cfRule type="cellIs" dxfId="599" priority="251" operator="equal">
      <formula>"Extremo"</formula>
    </cfRule>
    <cfRule type="cellIs" dxfId="598" priority="254" operator="equal">
      <formula>"Bajo"</formula>
    </cfRule>
    <cfRule type="cellIs" dxfId="597" priority="253" operator="equal">
      <formula>"Moderado"</formula>
    </cfRule>
  </conditionalFormatting>
  <conditionalFormatting sqref="AG112:AG114">
    <cfRule type="cellIs" dxfId="596" priority="44" operator="equal">
      <formula>"Bajo"</formula>
    </cfRule>
    <cfRule type="cellIs" dxfId="595" priority="42" operator="equal">
      <formula>"Alto"</formula>
    </cfRule>
    <cfRule type="cellIs" dxfId="594" priority="41" operator="equal">
      <formula>"Extremo"</formula>
    </cfRule>
    <cfRule type="cellIs" dxfId="593" priority="43" operator="equal">
      <formula>"Moderado"</formula>
    </cfRule>
  </conditionalFormatting>
  <dataValidations disablePrompts="1" count="1">
    <dataValidation allowBlank="1" showInputMessage="1" showErrorMessage="1" sqref="AL15" xr:uid="{00000000-0002-0000-0000-000000000000}"/>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E19"/>
  <sheetViews>
    <sheetView topLeftCell="A4" workbookViewId="0">
      <selection activeCell="B13" sqref="B13:B19"/>
    </sheetView>
  </sheetViews>
  <sheetFormatPr baseColWidth="10" defaultRowHeight="15" x14ac:dyDescent="0.25"/>
  <sheetData>
    <row r="2" spans="2:5" x14ac:dyDescent="0.25">
      <c r="B2" t="s">
        <v>29</v>
      </c>
      <c r="E2" t="s">
        <v>122</v>
      </c>
    </row>
    <row r="3" spans="2:5" x14ac:dyDescent="0.25">
      <c r="B3" t="s">
        <v>30</v>
      </c>
      <c r="E3" t="s">
        <v>121</v>
      </c>
    </row>
    <row r="4" spans="2:5" x14ac:dyDescent="0.25">
      <c r="B4" t="s">
        <v>125</v>
      </c>
      <c r="E4" t="s">
        <v>123</v>
      </c>
    </row>
    <row r="5" spans="2:5" x14ac:dyDescent="0.25">
      <c r="B5" t="s">
        <v>124</v>
      </c>
    </row>
    <row r="8" spans="2:5" x14ac:dyDescent="0.25">
      <c r="B8" t="s">
        <v>77</v>
      </c>
    </row>
    <row r="9" spans="2:5" x14ac:dyDescent="0.25">
      <c r="B9" t="s">
        <v>35</v>
      </c>
    </row>
    <row r="10" spans="2:5" x14ac:dyDescent="0.25">
      <c r="B10" t="s">
        <v>36</v>
      </c>
    </row>
    <row r="13" spans="2:5" x14ac:dyDescent="0.25">
      <c r="B13" t="s">
        <v>120</v>
      </c>
    </row>
    <row r="14" spans="2:5" x14ac:dyDescent="0.25">
      <c r="B14" t="s">
        <v>114</v>
      </c>
    </row>
    <row r="15" spans="2:5" x14ac:dyDescent="0.25">
      <c r="B15" t="s">
        <v>117</v>
      </c>
    </row>
    <row r="16" spans="2:5" x14ac:dyDescent="0.25">
      <c r="B16" t="s">
        <v>115</v>
      </c>
    </row>
    <row r="17" spans="2:2" x14ac:dyDescent="0.25">
      <c r="B17" t="s">
        <v>116</v>
      </c>
    </row>
    <row r="18" spans="2:2" x14ac:dyDescent="0.25">
      <c r="B18" t="s">
        <v>118</v>
      </c>
    </row>
    <row r="19" spans="2:2" x14ac:dyDescent="0.25">
      <c r="B19" t="s">
        <v>119</v>
      </c>
    </row>
  </sheetData>
  <sortState xmlns:xlrd2="http://schemas.microsoft.com/office/spreadsheetml/2017/richdata2" ref="B2:B5">
    <sortCondition ref="B2:B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A21"/>
  <sheetViews>
    <sheetView workbookViewId="0">
      <selection activeCell="A19" sqref="A19"/>
    </sheetView>
  </sheetViews>
  <sheetFormatPr baseColWidth="10" defaultColWidth="11.42578125" defaultRowHeight="12.75" x14ac:dyDescent="0.2"/>
  <cols>
    <col min="1" max="1" width="32.85546875" style="1" customWidth="1"/>
    <col min="2" max="16384" width="11.42578125" style="1"/>
  </cols>
  <sheetData>
    <row r="3" spans="1:1" x14ac:dyDescent="0.2">
      <c r="A3" s="2" t="s">
        <v>12</v>
      </c>
    </row>
    <row r="4" spans="1:1" x14ac:dyDescent="0.2">
      <c r="A4" s="2" t="s">
        <v>13</v>
      </c>
    </row>
    <row r="5" spans="1:1" x14ac:dyDescent="0.2">
      <c r="A5" s="2" t="s">
        <v>14</v>
      </c>
    </row>
    <row r="6" spans="1:1" x14ac:dyDescent="0.2">
      <c r="A6" s="2" t="s">
        <v>8</v>
      </c>
    </row>
    <row r="7" spans="1:1" x14ac:dyDescent="0.2">
      <c r="A7" s="2" t="s">
        <v>7</v>
      </c>
    </row>
    <row r="8" spans="1:1" x14ac:dyDescent="0.2">
      <c r="A8" s="2" t="s">
        <v>17</v>
      </c>
    </row>
    <row r="9" spans="1:1" x14ac:dyDescent="0.2">
      <c r="A9" s="2" t="s">
        <v>18</v>
      </c>
    </row>
    <row r="10" spans="1:1" x14ac:dyDescent="0.2">
      <c r="A10" s="2" t="s">
        <v>20</v>
      </c>
    </row>
    <row r="11" spans="1:1" x14ac:dyDescent="0.2">
      <c r="A11" s="2" t="s">
        <v>21</v>
      </c>
    </row>
    <row r="12" spans="1:1" x14ac:dyDescent="0.2">
      <c r="A12" s="2" t="s">
        <v>23</v>
      </c>
    </row>
    <row r="13" spans="1:1" x14ac:dyDescent="0.2">
      <c r="A13" s="2" t="s">
        <v>24</v>
      </c>
    </row>
    <row r="14" spans="1:1" x14ac:dyDescent="0.2">
      <c r="A14" s="2" t="s">
        <v>25</v>
      </c>
    </row>
    <row r="16" spans="1:1" x14ac:dyDescent="0.2">
      <c r="A16" s="2" t="s">
        <v>28</v>
      </c>
    </row>
    <row r="17" spans="1:1" x14ac:dyDescent="0.2">
      <c r="A17" s="2" t="s">
        <v>29</v>
      </c>
    </row>
    <row r="18" spans="1:1" x14ac:dyDescent="0.2">
      <c r="A18" s="2" t="s">
        <v>30</v>
      </c>
    </row>
    <row r="20" spans="1:1" x14ac:dyDescent="0.2">
      <c r="A20" s="2" t="s">
        <v>35</v>
      </c>
    </row>
    <row r="21" spans="1:1" x14ac:dyDescent="0.2">
      <c r="A21" s="2" t="s">
        <v>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BB41"/>
  <sheetViews>
    <sheetView topLeftCell="AR1" zoomScale="47" zoomScaleNormal="80" workbookViewId="0">
      <selection activeCell="BC5" sqref="BC5"/>
    </sheetView>
  </sheetViews>
  <sheetFormatPr baseColWidth="10" defaultColWidth="11.42578125" defaultRowHeight="12.75" x14ac:dyDescent="0.2"/>
  <cols>
    <col min="1" max="1" width="11.42578125" style="73"/>
    <col min="2" max="2" width="30.28515625" style="73" bestFit="1" customWidth="1"/>
    <col min="3" max="3" width="32.42578125" style="73" customWidth="1"/>
    <col min="4" max="4" width="11.42578125" style="73" customWidth="1"/>
    <col min="5" max="5" width="13" style="73" customWidth="1"/>
    <col min="6" max="15" width="11.42578125" style="73" customWidth="1"/>
    <col min="16" max="16" width="23" style="73" customWidth="1"/>
    <col min="17" max="24" width="11.42578125" style="73" customWidth="1"/>
    <col min="25" max="25" width="16.85546875" style="73" bestFit="1" customWidth="1"/>
    <col min="26" max="29" width="11.42578125" style="73"/>
    <col min="30" max="45" width="11.42578125" style="73" customWidth="1"/>
    <col min="46" max="46" width="11.42578125" style="73"/>
    <col min="47" max="48" width="11.42578125" style="73" customWidth="1"/>
    <col min="49" max="49" width="11.42578125" style="73"/>
    <col min="50" max="54" width="97.85546875" style="73" customWidth="1"/>
    <col min="55" max="16384" width="11.42578125" style="73"/>
  </cols>
  <sheetData>
    <row r="1" spans="1:54" s="59" customFormat="1" ht="52.5" customHeight="1" x14ac:dyDescent="0.2">
      <c r="A1" s="628" t="s">
        <v>960</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579" t="s">
        <v>902</v>
      </c>
      <c r="AY1" s="579"/>
      <c r="AZ1" s="579"/>
      <c r="BA1" s="579"/>
      <c r="BB1" s="630" t="s">
        <v>903</v>
      </c>
    </row>
    <row r="2" spans="1:54" s="59" customFormat="1" ht="15.75" customHeight="1" x14ac:dyDescent="0.2">
      <c r="A2" s="632"/>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4"/>
      <c r="AX2" s="635" t="s">
        <v>901</v>
      </c>
      <c r="AY2" s="636"/>
      <c r="AZ2" s="636"/>
      <c r="BA2" s="636"/>
      <c r="BB2" s="630"/>
    </row>
    <row r="3" spans="1:54" s="59" customFormat="1" ht="15" customHeight="1" x14ac:dyDescent="0.2">
      <c r="A3" s="61" t="s">
        <v>1380</v>
      </c>
      <c r="B3" s="641" t="s">
        <v>491</v>
      </c>
      <c r="C3" s="641"/>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37"/>
      <c r="AY3" s="638"/>
      <c r="AZ3" s="638"/>
      <c r="BA3" s="638"/>
      <c r="BB3" s="630"/>
    </row>
    <row r="4" spans="1:54" s="59" customFormat="1" ht="34.5" customHeight="1" x14ac:dyDescent="0.2">
      <c r="A4" s="61" t="s">
        <v>961</v>
      </c>
      <c r="B4" s="642" t="s">
        <v>962</v>
      </c>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37"/>
      <c r="AY4" s="638"/>
      <c r="AZ4" s="638"/>
      <c r="BA4" s="638"/>
      <c r="BB4" s="630"/>
    </row>
    <row r="5" spans="1:54" s="59" customFormat="1" ht="15" x14ac:dyDescent="0.2">
      <c r="A5" s="643"/>
      <c r="B5" s="626"/>
      <c r="C5" s="626"/>
      <c r="D5" s="626"/>
      <c r="E5" s="626"/>
      <c r="F5" s="626"/>
      <c r="G5" s="626"/>
      <c r="H5" s="626"/>
      <c r="I5" s="626"/>
      <c r="J5" s="626"/>
      <c r="K5" s="626"/>
      <c r="L5" s="626"/>
      <c r="M5" s="626"/>
      <c r="N5" s="643" t="s">
        <v>127</v>
      </c>
      <c r="O5" s="626"/>
      <c r="P5" s="626"/>
      <c r="Q5" s="626"/>
      <c r="R5" s="626"/>
      <c r="S5" s="626"/>
      <c r="T5" s="626"/>
      <c r="U5" s="626"/>
      <c r="V5" s="626"/>
      <c r="W5" s="620" t="s">
        <v>128</v>
      </c>
      <c r="X5" s="626"/>
      <c r="Y5" s="626"/>
      <c r="Z5" s="626"/>
      <c r="AA5" s="626"/>
      <c r="AB5" s="626"/>
      <c r="AC5" s="626"/>
      <c r="AD5" s="626"/>
      <c r="AE5" s="626"/>
      <c r="AF5" s="626"/>
      <c r="AG5" s="626"/>
      <c r="AH5" s="626"/>
      <c r="AI5" s="626"/>
      <c r="AJ5" s="626"/>
      <c r="AK5" s="626"/>
      <c r="AL5" s="626"/>
      <c r="AM5" s="620" t="s">
        <v>129</v>
      </c>
      <c r="AN5" s="626"/>
      <c r="AO5" s="626"/>
      <c r="AP5" s="626"/>
      <c r="AQ5" s="626"/>
      <c r="AR5" s="626"/>
      <c r="AS5" s="626"/>
      <c r="AT5" s="643" t="s">
        <v>32</v>
      </c>
      <c r="AU5" s="626"/>
      <c r="AV5" s="626"/>
      <c r="AW5" s="626"/>
      <c r="AX5" s="637"/>
      <c r="AY5" s="638"/>
      <c r="AZ5" s="638"/>
      <c r="BA5" s="638"/>
      <c r="BB5" s="630"/>
    </row>
    <row r="6" spans="1:54" s="59" customFormat="1" ht="15" customHeight="1" x14ac:dyDescent="0.2">
      <c r="A6" s="643" t="s">
        <v>0</v>
      </c>
      <c r="B6" s="626"/>
      <c r="C6" s="626"/>
      <c r="D6" s="626"/>
      <c r="E6" s="626"/>
      <c r="F6" s="626"/>
      <c r="G6" s="626"/>
      <c r="H6" s="626"/>
      <c r="I6" s="626"/>
      <c r="J6" s="626"/>
      <c r="K6" s="626"/>
      <c r="L6" s="626"/>
      <c r="M6" s="645" t="s">
        <v>492</v>
      </c>
      <c r="N6" s="620" t="s">
        <v>31</v>
      </c>
      <c r="O6" s="643" t="s">
        <v>3</v>
      </c>
      <c r="P6" s="646" t="s">
        <v>493</v>
      </c>
      <c r="Q6" s="624" t="s">
        <v>494</v>
      </c>
      <c r="R6" s="624" t="s">
        <v>495</v>
      </c>
      <c r="S6" s="620" t="s">
        <v>83</v>
      </c>
      <c r="T6" s="620" t="s">
        <v>37</v>
      </c>
      <c r="U6" s="643" t="s">
        <v>3</v>
      </c>
      <c r="V6" s="620" t="s">
        <v>40</v>
      </c>
      <c r="W6" s="627" t="s">
        <v>9</v>
      </c>
      <c r="X6" s="644" t="s">
        <v>147</v>
      </c>
      <c r="Y6" s="644"/>
      <c r="Z6" s="644"/>
      <c r="AA6" s="644"/>
      <c r="AB6" s="644"/>
      <c r="AC6" s="644"/>
      <c r="AD6" s="644"/>
      <c r="AE6" s="620" t="s">
        <v>10</v>
      </c>
      <c r="AF6" s="620" t="s">
        <v>6</v>
      </c>
      <c r="AG6" s="620"/>
      <c r="AH6" s="620"/>
      <c r="AI6" s="620"/>
      <c r="AJ6" s="620"/>
      <c r="AK6" s="620"/>
      <c r="AL6" s="620"/>
      <c r="AM6" s="627" t="s">
        <v>126</v>
      </c>
      <c r="AN6" s="627" t="s">
        <v>38</v>
      </c>
      <c r="AO6" s="627" t="s">
        <v>3</v>
      </c>
      <c r="AP6" s="627" t="s">
        <v>39</v>
      </c>
      <c r="AQ6" s="627" t="s">
        <v>3</v>
      </c>
      <c r="AR6" s="627" t="s">
        <v>41</v>
      </c>
      <c r="AS6" s="627" t="s">
        <v>27</v>
      </c>
      <c r="AT6" s="620" t="s">
        <v>32</v>
      </c>
      <c r="AU6" s="620" t="s">
        <v>33</v>
      </c>
      <c r="AV6" s="620" t="s">
        <v>34</v>
      </c>
      <c r="AW6" s="620" t="s">
        <v>496</v>
      </c>
      <c r="AX6" s="637"/>
      <c r="AY6" s="638"/>
      <c r="AZ6" s="638"/>
      <c r="BA6" s="638"/>
      <c r="BB6" s="630"/>
    </row>
    <row r="7" spans="1:54" s="59" customFormat="1" ht="15" customHeight="1" x14ac:dyDescent="0.2">
      <c r="A7" s="621" t="s">
        <v>497</v>
      </c>
      <c r="B7" s="620" t="s">
        <v>1051</v>
      </c>
      <c r="C7" s="622" t="s">
        <v>1381</v>
      </c>
      <c r="D7" s="621" t="s">
        <v>498</v>
      </c>
      <c r="E7" s="621" t="s">
        <v>499</v>
      </c>
      <c r="F7" s="623" t="s">
        <v>500</v>
      </c>
      <c r="G7" s="623"/>
      <c r="H7" s="623"/>
      <c r="I7" s="623"/>
      <c r="J7" s="623"/>
      <c r="K7" s="623"/>
      <c r="L7" s="620" t="s">
        <v>976</v>
      </c>
      <c r="M7" s="645"/>
      <c r="N7" s="620"/>
      <c r="O7" s="643"/>
      <c r="P7" s="646"/>
      <c r="Q7" s="624"/>
      <c r="R7" s="624"/>
      <c r="S7" s="620"/>
      <c r="T7" s="620"/>
      <c r="U7" s="643"/>
      <c r="V7" s="620"/>
      <c r="W7" s="627"/>
      <c r="X7" s="644"/>
      <c r="Y7" s="644"/>
      <c r="Z7" s="644"/>
      <c r="AA7" s="644"/>
      <c r="AB7" s="644"/>
      <c r="AC7" s="644"/>
      <c r="AD7" s="644"/>
      <c r="AE7" s="620"/>
      <c r="AF7" s="620"/>
      <c r="AG7" s="620"/>
      <c r="AH7" s="620"/>
      <c r="AI7" s="620"/>
      <c r="AJ7" s="620"/>
      <c r="AK7" s="620"/>
      <c r="AL7" s="620"/>
      <c r="AM7" s="627"/>
      <c r="AN7" s="627"/>
      <c r="AO7" s="627"/>
      <c r="AP7" s="627"/>
      <c r="AQ7" s="627"/>
      <c r="AR7" s="627"/>
      <c r="AS7" s="627"/>
      <c r="AT7" s="620"/>
      <c r="AU7" s="620"/>
      <c r="AV7" s="620"/>
      <c r="AW7" s="620"/>
      <c r="AX7" s="639"/>
      <c r="AY7" s="640"/>
      <c r="AZ7" s="640"/>
      <c r="BA7" s="640"/>
      <c r="BB7" s="630"/>
    </row>
    <row r="8" spans="1:54" s="59" customFormat="1" ht="164.25" customHeight="1" x14ac:dyDescent="0.2">
      <c r="A8" s="621"/>
      <c r="B8" s="620"/>
      <c r="C8" s="622"/>
      <c r="D8" s="621"/>
      <c r="E8" s="621"/>
      <c r="F8" s="60" t="s">
        <v>501</v>
      </c>
      <c r="G8" s="60" t="s">
        <v>502</v>
      </c>
      <c r="H8" s="60" t="s">
        <v>503</v>
      </c>
      <c r="I8" s="60" t="s">
        <v>504</v>
      </c>
      <c r="J8" s="60" t="s">
        <v>505</v>
      </c>
      <c r="K8" s="60" t="s">
        <v>506</v>
      </c>
      <c r="L8" s="620"/>
      <c r="M8" s="626"/>
      <c r="N8" s="626"/>
      <c r="O8" s="626"/>
      <c r="P8" s="646"/>
      <c r="Q8" s="625"/>
      <c r="R8" s="625"/>
      <c r="S8" s="626"/>
      <c r="T8" s="626"/>
      <c r="U8" s="626"/>
      <c r="V8" s="626"/>
      <c r="W8" s="626"/>
      <c r="X8" s="62" t="s">
        <v>148</v>
      </c>
      <c r="Y8" s="62" t="s">
        <v>149</v>
      </c>
      <c r="Z8" s="62" t="s">
        <v>150</v>
      </c>
      <c r="AA8" s="62" t="s">
        <v>963</v>
      </c>
      <c r="AB8" s="62" t="s">
        <v>964</v>
      </c>
      <c r="AC8" s="62" t="s">
        <v>965</v>
      </c>
      <c r="AD8" s="62" t="s">
        <v>151</v>
      </c>
      <c r="AE8" s="626"/>
      <c r="AF8" s="63" t="s">
        <v>11</v>
      </c>
      <c r="AG8" s="63" t="s">
        <v>15</v>
      </c>
      <c r="AH8" s="63" t="s">
        <v>26</v>
      </c>
      <c r="AI8" s="63" t="s">
        <v>16</v>
      </c>
      <c r="AJ8" s="63" t="s">
        <v>966</v>
      </c>
      <c r="AK8" s="63" t="s">
        <v>19</v>
      </c>
      <c r="AL8" s="63" t="s">
        <v>22</v>
      </c>
      <c r="AM8" s="626"/>
      <c r="AN8" s="626"/>
      <c r="AO8" s="626"/>
      <c r="AP8" s="626"/>
      <c r="AQ8" s="626"/>
      <c r="AR8" s="626"/>
      <c r="AS8" s="626"/>
      <c r="AT8" s="626"/>
      <c r="AU8" s="626"/>
      <c r="AV8" s="626"/>
      <c r="AW8" s="626"/>
      <c r="AX8" s="191" t="s">
        <v>1046</v>
      </c>
      <c r="AY8" s="72" t="s">
        <v>1047</v>
      </c>
      <c r="AZ8" s="72" t="s">
        <v>1048</v>
      </c>
      <c r="BA8" s="72" t="s">
        <v>1049</v>
      </c>
      <c r="BB8" s="631"/>
    </row>
    <row r="9" spans="1:54" ht="409.5" x14ac:dyDescent="0.2">
      <c r="A9" s="607" t="s">
        <v>507</v>
      </c>
      <c r="B9" s="612" t="s">
        <v>508</v>
      </c>
      <c r="C9" s="607" t="s">
        <v>509</v>
      </c>
      <c r="D9" s="614" t="s">
        <v>510</v>
      </c>
      <c r="E9" s="74" t="s">
        <v>511</v>
      </c>
      <c r="F9" s="64"/>
      <c r="G9" s="64"/>
      <c r="H9" s="64"/>
      <c r="I9" s="64" t="s">
        <v>512</v>
      </c>
      <c r="J9" s="64"/>
      <c r="K9" s="64"/>
      <c r="L9" s="75" t="s">
        <v>513</v>
      </c>
      <c r="M9" s="609">
        <v>1080</v>
      </c>
      <c r="N9" s="611" t="str">
        <f>IF(M9&lt;=0,"",IF(M9&lt;=2,"Muy Baja",IF(M9&lt;=24,"Baja",IF(M9&lt;=500,"Media",IF(M9&lt;=5000,"Alta","Muy Alta")))))</f>
        <v>Alta</v>
      </c>
      <c r="O9" s="610">
        <f>IF(N9="","",IF(N9="Muy Baja",0.2,IF(N9="Baja",0.4,IF(N9="Media",0.6,IF(N9="Alta",0.8,IF(N9="Muy Alta",1,))))))</f>
        <v>0.8</v>
      </c>
      <c r="P9" s="610" t="s">
        <v>514</v>
      </c>
      <c r="Q9" s="610" t="s">
        <v>84</v>
      </c>
      <c r="R9" s="610"/>
      <c r="S9" s="610" t="str">
        <f>IF(NOT(ISERROR(MATCH(Q9,'[4]Tabla Impacto'!$B$221:$B$223,0))),'[4]Tabla Impacto'!$F$223&amp;"Por favor no seleccionar los criterios de impacto(Afectación Económica o presupuestal y Pérdida Reputacional)",Q9)</f>
        <v xml:space="preserve">Entre 10 y 50 SMLMV </v>
      </c>
      <c r="T9" s="611" t="str">
        <f>IF(OR(Q9='[4]Tabla Impacto'!$D$4,Q9='[4]Tabla Impacto'!$B$4),"Leve",IF(OR(Q9='[4]Tabla Impacto'!$D$5,Q9='[4]Tabla Impacto'!$BD$5),"Menor",IF(OR(Q9='[4]Tabla Impacto'!$D$6,Q9='[4]Tabla Impacto'!$B$6),"Moderado",IF(OR(Q9='[4]Tabla Impacto'!$D$7,Q9='[4]Tabla Impacto'!$B$7),"Mayor",IF(OR(Q9='[4]Tabla Impacto'!$D$8,Q9='[4]Tabla Impacto'!$B$8),"Catastrófico",IF(OR(Q9='[4]Tabla Impacto'!$C$4,Q9='[4]Tabla Impacto'!$B$4),"Leve",IF(OR(Q9='[4]Tabla Impacto'!$C$5,Q9='[4]Tabla Impacto'!$B$5),"Menor",IF(OR(Q9='[4]Tabla Impacto'!$C$6,Q9='[4]Tabla Impacto'!$B$6),"Moderado",IF(OR(Q9='[4]Tabla Impacto'!$C$7,Q9='[4]Tabla Impacto'!$B$7),"Mayor",IF(OR(Q9='[4]Tabla Impacto'!$C$8,Q9='[4]Tabla Impacto'!$B$8),"Catastrófico",""))))))))))</f>
        <v>Menor</v>
      </c>
      <c r="U9" s="610">
        <f>IF(T9="","",IF(T9="Leve",0.2,IF(T9="Menor",0.4,IF(T9="Moderado",0.6,IF(T9="Mayor",0.8,IF(T9="Catastrófico",1,))))))</f>
        <v>0.4</v>
      </c>
      <c r="V9" s="605" t="str">
        <f>IF(OR(AND(N9="Muy Baja",T9="Leve"),AND(N9="Muy Baja",T9="Menor"),AND(N9="Baja",T9="Leve")),"Bajo",IF(OR(AND(N9="Muy baja",T9="Moderado"),AND(N9="Baja",T9="Menor"),AND(N9="Baja",T9="Moderado"),AND(N9="Media",T9="Leve"),AND(N9="Media",T9="Menor"),AND(N9="Media",T9="Moderado"),AND(N9="Alta",T9="Leve"),AND(N9="Alta",T9="Menor")),"Moderado",IF(OR(AND(N9="Muy Baja",T9="Mayor"),AND(N9="Baja",T9="Mayor"),AND(N9="Media",T9="Mayor"),AND(N9="Alta",T9="Moderado"),AND(N9="Alta",T9="Mayor"),AND(N9="Muy Alta",T9="Leve"),AND(N9="Muy Alta",T9="Menor"),AND(N9="Muy Alta",T9="Moderado"),AND(N9="Muy Alta",T9="Mayor")),"Alto",IF(OR(AND(N9="Muy Baja",T9="Catastrófico"),AND(N9="Baja",T9="Catastrófico"),AND(N9="Media",T9="Catastrófico"),AND(N9="Alta",T9="Catastrófico"),AND(N9="Muy Alta",T9="Catastrófico")),"Extremo",""))))</f>
        <v>Moderado</v>
      </c>
      <c r="W9" s="65">
        <v>1</v>
      </c>
      <c r="X9" s="607" t="s">
        <v>515</v>
      </c>
      <c r="Y9" s="76" t="s">
        <v>516</v>
      </c>
      <c r="Z9" s="76" t="s">
        <v>517</v>
      </c>
      <c r="AA9" s="77" t="s">
        <v>518</v>
      </c>
      <c r="AB9" s="77" t="s">
        <v>519</v>
      </c>
      <c r="AC9" s="77" t="s">
        <v>520</v>
      </c>
      <c r="AD9" s="76" t="s">
        <v>521</v>
      </c>
      <c r="AE9" s="68" t="str">
        <f t="shared" ref="AE9:AE34" si="0">IF(OR(AF9="Preventivo",AF9="Detectivo"),"Probabilidad",IF(AF9="Correctivo","Impacto",""))</f>
        <v>Probabilidad</v>
      </c>
      <c r="AF9" s="69" t="s">
        <v>12</v>
      </c>
      <c r="AG9" s="69" t="s">
        <v>7</v>
      </c>
      <c r="AH9" s="67" t="str">
        <f>IF(AND(AF9="Preventivo",AG9="Automático"),"50%",IF(AND(AF9="Preventivo",AG9="Manual"),"40%",IF(AND(AF9="Detectivo",AG9="Automático"),"40%",IF(AND(AF9="Detectivo",AG9="Manual"),"30%",IF(AND(AF9="Correctivo",AG9="Automático"),"35%",IF(AND(AF9="Correctivo",AG9="Manual"),"25%",""))))))</f>
        <v>40%</v>
      </c>
      <c r="AI9" s="69" t="s">
        <v>17</v>
      </c>
      <c r="AJ9" s="602" t="s">
        <v>967</v>
      </c>
      <c r="AK9" s="69" t="s">
        <v>20</v>
      </c>
      <c r="AL9" s="69" t="s">
        <v>110</v>
      </c>
      <c r="AM9" s="70">
        <f>IFERROR(IF(AE9="Probabilidad",(O9-(+O9*AH9)),IF(AE9="Impacto",O9,"")),"")</f>
        <v>0.48</v>
      </c>
      <c r="AN9" s="78" t="str">
        <f t="shared" ref="AN9:AN35" si="1">IFERROR(IF(AM9="","",IF(AM9&lt;=0.2,"Muy Baja",IF(AM9&lt;=0.4,"Baja",IF(AM9&lt;=0.6,"Media",IF(AM9&lt;=0.8,"Alta","Muy Alta"))))),"")</f>
        <v>Media</v>
      </c>
      <c r="AO9" s="67">
        <f>+AM9</f>
        <v>0.48</v>
      </c>
      <c r="AP9" s="78" t="str">
        <f t="shared" ref="AP9:AP35" si="2">IFERROR(IF(AQ9="","",IF(AQ9&lt;=0.2,"Leve",IF(AQ9&lt;=0.4,"Menor",IF(AQ9&lt;=0.6,"Moderado",IF(AQ9&lt;=0.8,"Mayor","Catastrófico"))))),"")</f>
        <v>Menor</v>
      </c>
      <c r="AQ9" s="67">
        <f>IFERROR(IF(AE9="Impacto",(U9-(+U9*AH9)),IF(AE9="Probabilidad",U9,"")),"")</f>
        <v>0.4</v>
      </c>
      <c r="AR9" s="79" t="str">
        <f t="shared" ref="AR9:AR35" si="3">IFERROR(IF(OR(AND(AN9="Muy Baja",AP9="Leve"),AND(AN9="Muy Baja",AP9="Menor"),AND(AN9="Baja",AP9="Leve")),"Bajo",IF(OR(AND(AN9="Muy baja",AP9="Moderado"),AND(AN9="Baja",AP9="Menor"),AND(AN9="Baja",AP9="Moderado"),AND(AN9="Media",AP9="Leve"),AND(AN9="Media",AP9="Menor"),AND(AN9="Media",AP9="Moderado"),AND(AN9="Alta",AP9="Leve"),AND(AN9="Alta",AP9="Menor")),"Moderado",IF(OR(AND(AN9="Muy Baja",AP9="Mayor"),AND(AN9="Baja",AP9="Mayor"),AND(AN9="Media",AP9="Mayor"),AND(AN9="Alta",AP9="Moderado"),AND(AN9="Alta",AP9="Mayor"),AND(AN9="Muy Alta",AP9="Leve"),AND(AN9="Muy Alta",AP9="Menor"),AND(AN9="Muy Alta",AP9="Moderado"),AND(AN9="Muy Alta",AP9="Mayor")),"Alto",IF(OR(AND(AN9="Muy Baja",AP9="Catastrófico"),AND(AN9="Baja",AP9="Catastrófico"),AND(AN9="Media",AP9="Catastrófico"),AND(AN9="Alta",AP9="Catastrófico"),AND(AN9="Muy Alta",AP9="Catastrófico")),"Extremo","")))),"")</f>
        <v>Moderado</v>
      </c>
      <c r="AS9" s="608" t="s">
        <v>29</v>
      </c>
      <c r="AT9" s="607" t="s">
        <v>950</v>
      </c>
      <c r="AU9" s="607" t="s">
        <v>375</v>
      </c>
      <c r="AV9" s="607" t="s">
        <v>375</v>
      </c>
      <c r="AW9" s="607" t="s">
        <v>522</v>
      </c>
      <c r="AX9" s="84" t="s">
        <v>1066</v>
      </c>
      <c r="AY9" s="617" t="s">
        <v>1067</v>
      </c>
      <c r="AZ9" s="603" t="s">
        <v>522</v>
      </c>
      <c r="BA9" s="617" t="s">
        <v>1382</v>
      </c>
      <c r="BB9" s="601" t="s">
        <v>1399</v>
      </c>
    </row>
    <row r="10" spans="1:54" ht="280.5" x14ac:dyDescent="0.2">
      <c r="A10" s="607"/>
      <c r="B10" s="613"/>
      <c r="C10" s="607"/>
      <c r="D10" s="614"/>
      <c r="E10" s="74" t="s">
        <v>523</v>
      </c>
      <c r="F10" s="64"/>
      <c r="G10" s="64"/>
      <c r="H10" s="64"/>
      <c r="I10" s="64" t="s">
        <v>512</v>
      </c>
      <c r="J10" s="64"/>
      <c r="K10" s="64"/>
      <c r="L10" s="75" t="s">
        <v>524</v>
      </c>
      <c r="M10" s="606"/>
      <c r="N10" s="606"/>
      <c r="O10" s="606"/>
      <c r="P10" s="610"/>
      <c r="Q10" s="606"/>
      <c r="R10" s="610"/>
      <c r="S10" s="606"/>
      <c r="T10" s="606"/>
      <c r="U10" s="606"/>
      <c r="V10" s="606"/>
      <c r="W10" s="65">
        <v>2</v>
      </c>
      <c r="X10" s="606"/>
      <c r="Y10" s="77" t="s">
        <v>525</v>
      </c>
      <c r="Z10" s="76" t="s">
        <v>517</v>
      </c>
      <c r="AA10" s="76" t="s">
        <v>526</v>
      </c>
      <c r="AB10" s="76" t="s">
        <v>527</v>
      </c>
      <c r="AC10" s="76" t="s">
        <v>528</v>
      </c>
      <c r="AD10" s="76" t="s">
        <v>521</v>
      </c>
      <c r="AE10" s="65" t="str">
        <f t="shared" si="0"/>
        <v>Probabilidad</v>
      </c>
      <c r="AF10" s="69" t="s">
        <v>12</v>
      </c>
      <c r="AG10" s="69" t="s">
        <v>7</v>
      </c>
      <c r="AH10" s="67" t="str">
        <f>IF(AND(AF10="Preventivo",AG10="Automático"),"50%",IF(AND(AF10="Preventivo",AG10="Manual"),"40%",IF(AND(AF10="Detectivo",AG10="Automático"),"40%",IF(AND(AF10="Detectivo",AG10="Manual"),"30%",IF(AND(AF10="Correctivo",AG10="Automático"),"35%",IF(AND(AF10="Correctivo",AG10="Manual"),"25%",""))))))</f>
        <v>40%</v>
      </c>
      <c r="AI10" s="69" t="s">
        <v>17</v>
      </c>
      <c r="AJ10" s="602"/>
      <c r="AK10" s="69" t="s">
        <v>20</v>
      </c>
      <c r="AL10" s="69" t="s">
        <v>110</v>
      </c>
      <c r="AM10" s="70">
        <v>0.28999999999999998</v>
      </c>
      <c r="AN10" s="78" t="str">
        <f t="shared" si="1"/>
        <v>Baja</v>
      </c>
      <c r="AO10" s="67">
        <f t="shared" ref="AO10:AO35" si="4">+AM10</f>
        <v>0.28999999999999998</v>
      </c>
      <c r="AP10" s="78" t="str">
        <f t="shared" si="2"/>
        <v>Menor</v>
      </c>
      <c r="AQ10" s="67">
        <f>IFERROR(IF(AND(AE9="Impacto",AE10="Impacto"),(AQ9-(+AQ9*AH10)),IF(AE10="Impacto",($U$10-(+$U$10*AH10)),IF(AE10="Probabilidad",AQ9,""))),"")</f>
        <v>0.4</v>
      </c>
      <c r="AR10" s="79" t="str">
        <f t="shared" si="3"/>
        <v>Moderado</v>
      </c>
      <c r="AS10" s="606"/>
      <c r="AT10" s="606"/>
      <c r="AU10" s="606"/>
      <c r="AV10" s="606"/>
      <c r="AW10" s="606"/>
      <c r="AX10" s="84" t="s">
        <v>1068</v>
      </c>
      <c r="AY10" s="618"/>
      <c r="AZ10" s="603"/>
      <c r="BA10" s="618"/>
      <c r="BB10" s="601"/>
    </row>
    <row r="11" spans="1:54" ht="395.25" x14ac:dyDescent="0.2">
      <c r="A11" s="607"/>
      <c r="B11" s="613"/>
      <c r="C11" s="607"/>
      <c r="D11" s="614"/>
      <c r="E11" s="74" t="s">
        <v>529</v>
      </c>
      <c r="F11" s="64"/>
      <c r="G11" s="64"/>
      <c r="H11" s="64"/>
      <c r="I11" s="64"/>
      <c r="J11" s="64"/>
      <c r="K11" s="64" t="s">
        <v>512</v>
      </c>
      <c r="L11" s="75" t="s">
        <v>530</v>
      </c>
      <c r="M11" s="606"/>
      <c r="N11" s="606"/>
      <c r="O11" s="606"/>
      <c r="P11" s="610"/>
      <c r="Q11" s="606"/>
      <c r="R11" s="610"/>
      <c r="S11" s="606"/>
      <c r="T11" s="606"/>
      <c r="U11" s="606"/>
      <c r="V11" s="606"/>
      <c r="W11" s="65">
        <v>3</v>
      </c>
      <c r="X11" s="606"/>
      <c r="Y11" s="77" t="s">
        <v>531</v>
      </c>
      <c r="Z11" s="77" t="s">
        <v>532</v>
      </c>
      <c r="AA11" s="77" t="s">
        <v>533</v>
      </c>
      <c r="AB11" s="77" t="s">
        <v>534</v>
      </c>
      <c r="AC11" s="77" t="s">
        <v>535</v>
      </c>
      <c r="AD11" s="77" t="s">
        <v>536</v>
      </c>
      <c r="AE11" s="65" t="str">
        <f t="shared" si="0"/>
        <v>Probabilidad</v>
      </c>
      <c r="AF11" s="69" t="s">
        <v>12</v>
      </c>
      <c r="AG11" s="69" t="s">
        <v>7</v>
      </c>
      <c r="AH11" s="67" t="str">
        <f>IF(AND(AF11="Preventivo",AG11="Automático"),"50%",IF(AND(AF11="Preventivo",AG11="Manual"),"40%",IF(AND(AF11="Detectivo",AG11="Automático"),"40%",IF(AND(AF11="Detectivo",AG11="Manual"),"30%",IF(AND(AF11="Correctivo",AG11="Automático"),"35%",IF(AND(AF11="Correctivo",AG11="Manual"),"25%",""))))))</f>
        <v>40%</v>
      </c>
      <c r="AI11" s="69" t="s">
        <v>17</v>
      </c>
      <c r="AJ11" s="602"/>
      <c r="AK11" s="69" t="s">
        <v>20</v>
      </c>
      <c r="AL11" s="69" t="s">
        <v>110</v>
      </c>
      <c r="AM11" s="70">
        <v>0.17</v>
      </c>
      <c r="AN11" s="78" t="str">
        <f t="shared" si="1"/>
        <v>Muy Baja</v>
      </c>
      <c r="AO11" s="67">
        <f t="shared" si="4"/>
        <v>0.17</v>
      </c>
      <c r="AP11" s="78" t="str">
        <f t="shared" si="2"/>
        <v>Menor</v>
      </c>
      <c r="AQ11" s="67">
        <f t="shared" ref="AQ11:AQ12" si="5">IFERROR(IF(AND(AE10="Impacto",AE11="Impacto"),(AQ10-(+AQ10*AH11)),IF(AND(AE10="Probabilidad",AE11="Impacto"),(AQ9-(+AQ9*AH11)),IF(AE11="Probabilidad",AQ10,""))),"")</f>
        <v>0.4</v>
      </c>
      <c r="AR11" s="79" t="str">
        <f t="shared" si="3"/>
        <v>Bajo</v>
      </c>
      <c r="AS11" s="606"/>
      <c r="AT11" s="606"/>
      <c r="AU11" s="606"/>
      <c r="AV11" s="606"/>
      <c r="AW11" s="606"/>
      <c r="AX11" s="84" t="s">
        <v>1069</v>
      </c>
      <c r="AY11" s="618"/>
      <c r="AZ11" s="603"/>
      <c r="BA11" s="618"/>
      <c r="BB11" s="601"/>
    </row>
    <row r="12" spans="1:54" ht="178.5" x14ac:dyDescent="0.2">
      <c r="A12" s="607"/>
      <c r="B12" s="613"/>
      <c r="C12" s="607"/>
      <c r="D12" s="614"/>
      <c r="E12" s="74" t="s">
        <v>537</v>
      </c>
      <c r="F12" s="64"/>
      <c r="G12" s="64"/>
      <c r="H12" s="64"/>
      <c r="I12" s="64"/>
      <c r="J12" s="64"/>
      <c r="K12" s="64" t="s">
        <v>538</v>
      </c>
      <c r="L12" s="75" t="s">
        <v>539</v>
      </c>
      <c r="M12" s="606"/>
      <c r="N12" s="606"/>
      <c r="O12" s="606"/>
      <c r="P12" s="610"/>
      <c r="Q12" s="606"/>
      <c r="R12" s="610"/>
      <c r="S12" s="606"/>
      <c r="T12" s="606"/>
      <c r="U12" s="606"/>
      <c r="V12" s="606"/>
      <c r="W12" s="65">
        <v>4</v>
      </c>
      <c r="X12" s="606"/>
      <c r="Y12" s="77" t="s">
        <v>540</v>
      </c>
      <c r="Z12" s="77" t="s">
        <v>541</v>
      </c>
      <c r="AA12" s="77" t="s">
        <v>542</v>
      </c>
      <c r="AB12" s="77" t="s">
        <v>543</v>
      </c>
      <c r="AC12" s="77" t="s">
        <v>544</v>
      </c>
      <c r="AD12" s="77" t="s">
        <v>545</v>
      </c>
      <c r="AE12" s="65" t="str">
        <f t="shared" si="0"/>
        <v>Probabilidad</v>
      </c>
      <c r="AF12" s="80" t="s">
        <v>13</v>
      </c>
      <c r="AG12" s="80" t="s">
        <v>8</v>
      </c>
      <c r="AH12" s="67">
        <v>0.4</v>
      </c>
      <c r="AI12" s="69" t="s">
        <v>17</v>
      </c>
      <c r="AJ12" s="602"/>
      <c r="AK12" s="69" t="s">
        <v>20</v>
      </c>
      <c r="AL12" s="69" t="s">
        <v>110</v>
      </c>
      <c r="AM12" s="70">
        <v>0.1</v>
      </c>
      <c r="AN12" s="78" t="str">
        <f t="shared" si="1"/>
        <v>Muy Baja</v>
      </c>
      <c r="AO12" s="67">
        <f t="shared" si="4"/>
        <v>0.1</v>
      </c>
      <c r="AP12" s="78" t="str">
        <f t="shared" si="2"/>
        <v>Menor</v>
      </c>
      <c r="AQ12" s="67">
        <f t="shared" si="5"/>
        <v>0.4</v>
      </c>
      <c r="AR12" s="79" t="str">
        <f t="shared" si="3"/>
        <v>Bajo</v>
      </c>
      <c r="AS12" s="606"/>
      <c r="AT12" s="606"/>
      <c r="AU12" s="606"/>
      <c r="AV12" s="606"/>
      <c r="AW12" s="606"/>
      <c r="AX12" s="84" t="s">
        <v>1070</v>
      </c>
      <c r="AY12" s="619"/>
      <c r="AZ12" s="603"/>
      <c r="BA12" s="619"/>
      <c r="BB12" s="601"/>
    </row>
    <row r="13" spans="1:54" ht="306" x14ac:dyDescent="0.2">
      <c r="A13" s="607" t="s">
        <v>507</v>
      </c>
      <c r="B13" s="612" t="s">
        <v>546</v>
      </c>
      <c r="C13" s="607" t="s">
        <v>547</v>
      </c>
      <c r="D13" s="614" t="s">
        <v>510</v>
      </c>
      <c r="E13" s="74" t="s">
        <v>548</v>
      </c>
      <c r="F13" s="64"/>
      <c r="G13" s="64" t="s">
        <v>512</v>
      </c>
      <c r="H13" s="64"/>
      <c r="I13" s="64"/>
      <c r="J13" s="64"/>
      <c r="K13" s="64"/>
      <c r="L13" s="75" t="s">
        <v>549</v>
      </c>
      <c r="M13" s="609">
        <v>365</v>
      </c>
      <c r="N13" s="611" t="str">
        <f>IF(M13&lt;=0,"",IF(M13&lt;=2,"Muy Baja",IF(M13&lt;=24,"Baja",IF(M13&lt;=500,"Media",IF(M13&lt;=5000,"Alta","Muy Alta")))))</f>
        <v>Media</v>
      </c>
      <c r="O13" s="610">
        <f>IF(N13="","",IF(N13="Muy Baja",0.2,IF(N13="Baja",0.4,IF(N13="Media",0.6,IF(N13="Alta",0.8,IF(N13="Muy Alta",1,))))))</f>
        <v>0.6</v>
      </c>
      <c r="P13" s="66"/>
      <c r="Q13" s="610" t="s">
        <v>138</v>
      </c>
      <c r="R13" s="610"/>
      <c r="S13" s="610" t="str">
        <f>IF(NOT(ISERROR(MATCH(Q13,'[4]Tabla Impacto'!$B$221:$B$223,0))),'[4]Tabla Impacto'!$F$223&amp;"Por favor no seleccionar los criterios de impacto(Afectación Económica o presupuestal y Pérdida Reputacional)",Q13)</f>
        <v xml:space="preserve">     El riesgo afecta la imagen de alguna área de la organización</v>
      </c>
      <c r="T13" s="611" t="str">
        <f>IF(OR(Q13='[4]Tabla Impacto'!$C$11,Q13='[4]Tabla Impacto'!$D$11),"Leve",IF(OR(Q13='[4]Tabla Impacto'!$C$12,Q13='[4]Tabla Impacto'!$D$12),"Menor",IF(OR(Q13='[4]Tabla Impacto'!$C$13,Q13='[4]Tabla Impacto'!$D$13),"Moderado",IF(OR(Q13='[4]Tabla Impacto'!$C$14,Q13='[4]Tabla Impacto'!$D$14),"Mayor",IF(OR(Q13='[4]Tabla Impacto'!$C$15,Q13='[4]Tabla Impacto'!$D$15),"Catastrófico",IF(OR(R13='[4]Tabla Impacto'!$C$4,R13='[4]Tabla Impacto'!$B$4),"Leve",IF(OR(R13='[4]Tabla Impacto'!$C$5,R13='[4]Tabla Impacto'!$B$5),"Menor",IF(OR(R13='[4]Tabla Impacto'!$C$6,R9='[4]Tabla Impacto'!$B$6),"Moderado",IF(OR(R13='[4]Tabla Impacto'!$C$7,R9='[4]Tabla Impacto'!$B$7),"Mayor",IF(OR(R13='[4]Tabla Impacto'!$C$8,R13='[4]Tabla Impacto'!$B$8),"Catastrófico",""))))))))))</f>
        <v>Leve</v>
      </c>
      <c r="U13" s="610">
        <f>IF(T13="","",IF(T13="Leve",0.2,IF(T13="Menor",0.4,IF(T13="Moderado",0.6,IF(T13="Mayor",0.8,IF(T13="Catastrófico",1,))))))</f>
        <v>0.2</v>
      </c>
      <c r="V13" s="605" t="str">
        <f>IF(OR(AND(N13="Muy Baja",T13="Leve"),AND(N13="Muy Baja",T13="Menor"),AND(N13="Baja",T13="Leve")),"Bajo",IF(OR(AND(N13="Muy baja",T13="Moderado"),AND(N13="Baja",T13="Menor"),AND(N13="Baja",T13="Moderado"),AND(N13="Media",T13="Leve"),AND(N13="Media",T13="Menor"),AND(N13="Media",T13="Moderado"),AND(N13="Alta",T13="Leve"),AND(N13="Alta",T13="Menor")),"Moderado",IF(OR(AND(N13="Muy Baja",T13="Mayor"),AND(N13="Baja",T13="Mayor"),AND(N13="Media",T13="Mayor"),AND(N13="Alta",T13="Moderado"),AND(N13="Alta",T13="Mayor"),AND(N13="Muy Alta",T13="Leve"),AND(N13="Muy Alta",T13="Menor"),AND(N13="Muy Alta",T13="Moderado"),AND(N13="Muy Alta",T13="Mayor")),"Alto",IF(OR(AND(N13="Muy Baja",T13="Catastrófico"),AND(N13="Baja",T13="Catastrófico"),AND(N13="Media",T13="Catastrófico"),AND(N13="Alta",T13="Catastrófico"),AND(N13="Muy Alta",T13="Catastrófico")),"Extremo",""))))</f>
        <v>Moderado</v>
      </c>
      <c r="W13" s="65">
        <v>1</v>
      </c>
      <c r="X13" s="607" t="s">
        <v>550</v>
      </c>
      <c r="Y13" s="77" t="s">
        <v>551</v>
      </c>
      <c r="Z13" s="77" t="s">
        <v>428</v>
      </c>
      <c r="AA13" s="77" t="s">
        <v>552</v>
      </c>
      <c r="AB13" s="77" t="s">
        <v>553</v>
      </c>
      <c r="AC13" s="77" t="s">
        <v>554</v>
      </c>
      <c r="AD13" s="77" t="s">
        <v>555</v>
      </c>
      <c r="AE13" s="65" t="str">
        <f t="shared" si="0"/>
        <v>Probabilidad</v>
      </c>
      <c r="AF13" s="69" t="s">
        <v>12</v>
      </c>
      <c r="AG13" s="69" t="s">
        <v>7</v>
      </c>
      <c r="AH13" s="67" t="str">
        <f t="shared" ref="AH13:AH34" si="6">IF(AND(AF13="Preventivo",AG13="Automático"),"50%",IF(AND(AF13="Preventivo",AG13="Manual"),"40%",IF(AND(AF13="Detectivo",AG13="Automático"),"40%",IF(AND(AF13="Detectivo",AG13="Manual"),"30%",IF(AND(AF13="Correctivo",AG13="Automático"),"35%",IF(AND(AF13="Correctivo",AG13="Manual"),"25%",""))))))</f>
        <v>40%</v>
      </c>
      <c r="AI13" s="69" t="s">
        <v>17</v>
      </c>
      <c r="AJ13" s="616" t="s">
        <v>968</v>
      </c>
      <c r="AK13" s="69" t="s">
        <v>20</v>
      </c>
      <c r="AL13" s="69" t="s">
        <v>110</v>
      </c>
      <c r="AM13" s="70">
        <f>IFERROR(IF(AE13="Probabilidad",(O13-(+O13*AH13)),IF(AE13="Impacto",O13,"")),"")</f>
        <v>0.36</v>
      </c>
      <c r="AN13" s="78" t="str">
        <f t="shared" si="1"/>
        <v>Baja</v>
      </c>
      <c r="AO13" s="67">
        <f t="shared" si="4"/>
        <v>0.36</v>
      </c>
      <c r="AP13" s="78" t="str">
        <f t="shared" si="2"/>
        <v>Leve</v>
      </c>
      <c r="AQ13" s="67">
        <f>IFERROR(IF(AE13="Impacto",(U13-(+U13*AH13)),IF(AE13="Probabilidad",U13,"")),"")</f>
        <v>0.2</v>
      </c>
      <c r="AR13" s="79" t="str">
        <f t="shared" si="3"/>
        <v>Bajo</v>
      </c>
      <c r="AS13" s="608" t="s">
        <v>29</v>
      </c>
      <c r="AT13" s="607" t="s">
        <v>950</v>
      </c>
      <c r="AU13" s="609" t="s">
        <v>375</v>
      </c>
      <c r="AV13" s="609" t="s">
        <v>375</v>
      </c>
      <c r="AW13" s="607" t="s">
        <v>556</v>
      </c>
      <c r="AX13" s="84" t="s">
        <v>1383</v>
      </c>
      <c r="AY13" s="603" t="s">
        <v>1384</v>
      </c>
      <c r="AZ13" s="603" t="s">
        <v>522</v>
      </c>
      <c r="BA13" s="603" t="s">
        <v>1382</v>
      </c>
      <c r="BB13" s="601" t="s">
        <v>1400</v>
      </c>
    </row>
    <row r="14" spans="1:54" ht="216.75" x14ac:dyDescent="0.2">
      <c r="A14" s="607"/>
      <c r="B14" s="613"/>
      <c r="C14" s="607"/>
      <c r="D14" s="614"/>
      <c r="E14" s="74" t="s">
        <v>557</v>
      </c>
      <c r="F14" s="64"/>
      <c r="G14" s="64" t="s">
        <v>512</v>
      </c>
      <c r="H14" s="64" t="s">
        <v>512</v>
      </c>
      <c r="I14" s="64"/>
      <c r="J14" s="64" t="s">
        <v>512</v>
      </c>
      <c r="K14" s="64"/>
      <c r="L14" s="75" t="s">
        <v>558</v>
      </c>
      <c r="M14" s="606"/>
      <c r="N14" s="606"/>
      <c r="O14" s="606"/>
      <c r="P14" s="81"/>
      <c r="Q14" s="606"/>
      <c r="R14" s="610"/>
      <c r="S14" s="606"/>
      <c r="T14" s="606"/>
      <c r="U14" s="606"/>
      <c r="V14" s="606"/>
      <c r="W14" s="65">
        <v>2</v>
      </c>
      <c r="X14" s="606"/>
      <c r="Y14" s="77" t="s">
        <v>559</v>
      </c>
      <c r="Z14" s="77" t="s">
        <v>273</v>
      </c>
      <c r="AA14" s="82" t="s">
        <v>560</v>
      </c>
      <c r="AB14" s="77" t="s">
        <v>561</v>
      </c>
      <c r="AC14" s="77" t="s">
        <v>562</v>
      </c>
      <c r="AD14" s="77" t="s">
        <v>563</v>
      </c>
      <c r="AE14" s="68" t="str">
        <f t="shared" si="0"/>
        <v>Probabilidad</v>
      </c>
      <c r="AF14" s="80" t="s">
        <v>12</v>
      </c>
      <c r="AG14" s="80" t="s">
        <v>8</v>
      </c>
      <c r="AH14" s="67" t="str">
        <f t="shared" si="6"/>
        <v>50%</v>
      </c>
      <c r="AI14" s="69" t="s">
        <v>17</v>
      </c>
      <c r="AJ14" s="616"/>
      <c r="AK14" s="69" t="s">
        <v>20</v>
      </c>
      <c r="AL14" s="69" t="s">
        <v>110</v>
      </c>
      <c r="AM14" s="70">
        <f>IFERROR(IF(AND(AE13="Probabilidad",AE14="Probabilidad"),(AO13-(+AO13*AH14)),IF(AE14="Probabilidad",(O13-(+O13*AH14)),IF(AE14="Impacto",AO13,""))),"")</f>
        <v>0.18</v>
      </c>
      <c r="AN14" s="78" t="str">
        <f t="shared" si="1"/>
        <v>Muy Baja</v>
      </c>
      <c r="AO14" s="67">
        <f t="shared" si="4"/>
        <v>0.18</v>
      </c>
      <c r="AP14" s="78" t="str">
        <f t="shared" si="2"/>
        <v>Menor</v>
      </c>
      <c r="AQ14" s="67">
        <f>IFERROR(IF(AND(AE13="Impacto",AE14="Impacto"),(AQ9-(+AQ9*AH14)),IF(AE14="Impacto",($U$14-(+$U$14*AH14)),IF(AE14="Probabilidad",AQ9,""))),"")</f>
        <v>0.4</v>
      </c>
      <c r="AR14" s="79" t="str">
        <f t="shared" si="3"/>
        <v>Bajo</v>
      </c>
      <c r="AS14" s="606"/>
      <c r="AT14" s="606"/>
      <c r="AU14" s="609"/>
      <c r="AV14" s="609"/>
      <c r="AW14" s="607"/>
      <c r="AX14" s="84" t="s">
        <v>1383</v>
      </c>
      <c r="AY14" s="603"/>
      <c r="AZ14" s="603"/>
      <c r="BA14" s="603"/>
      <c r="BB14" s="601"/>
    </row>
    <row r="15" spans="1:54" ht="267.75" x14ac:dyDescent="0.2">
      <c r="A15" s="607"/>
      <c r="B15" s="613"/>
      <c r="C15" s="607"/>
      <c r="D15" s="614"/>
      <c r="E15" s="74" t="s">
        <v>564</v>
      </c>
      <c r="F15" s="64"/>
      <c r="G15" s="64" t="s">
        <v>512</v>
      </c>
      <c r="H15" s="64" t="s">
        <v>512</v>
      </c>
      <c r="I15" s="64" t="s">
        <v>512</v>
      </c>
      <c r="J15" s="64" t="s">
        <v>512</v>
      </c>
      <c r="K15" s="64"/>
      <c r="L15" s="75" t="s">
        <v>565</v>
      </c>
      <c r="M15" s="606"/>
      <c r="N15" s="606"/>
      <c r="O15" s="606"/>
      <c r="P15" s="81"/>
      <c r="Q15" s="606"/>
      <c r="R15" s="610"/>
      <c r="S15" s="606"/>
      <c r="T15" s="606"/>
      <c r="U15" s="606"/>
      <c r="V15" s="606"/>
      <c r="W15" s="65">
        <v>3</v>
      </c>
      <c r="X15" s="606"/>
      <c r="Y15" s="77" t="s">
        <v>566</v>
      </c>
      <c r="Z15" s="77" t="s">
        <v>371</v>
      </c>
      <c r="AA15" s="82" t="s">
        <v>567</v>
      </c>
      <c r="AB15" s="77" t="s">
        <v>568</v>
      </c>
      <c r="AC15" s="77" t="s">
        <v>569</v>
      </c>
      <c r="AD15" s="77" t="s">
        <v>570</v>
      </c>
      <c r="AE15" s="65" t="str">
        <f t="shared" si="0"/>
        <v>Probabilidad</v>
      </c>
      <c r="AF15" s="69" t="s">
        <v>12</v>
      </c>
      <c r="AG15" s="69" t="s">
        <v>7</v>
      </c>
      <c r="AH15" s="67" t="str">
        <f t="shared" si="6"/>
        <v>40%</v>
      </c>
      <c r="AI15" s="69" t="s">
        <v>17</v>
      </c>
      <c r="AJ15" s="616"/>
      <c r="AK15" s="69" t="s">
        <v>20</v>
      </c>
      <c r="AL15" s="69" t="s">
        <v>110</v>
      </c>
      <c r="AM15" s="70">
        <f t="shared" ref="AM15:AM16" si="7">IFERROR(IF(AND(AE14="Probabilidad",AE15="Probabilidad"),(AO14-(+AO14*AH15)),IF(AND(AE14="Impacto",AE15="Probabilidad"),(AO13-(+AO13*AH15)),IF(AE15="Impacto",AO14,""))),"")</f>
        <v>0.108</v>
      </c>
      <c r="AN15" s="78" t="str">
        <f t="shared" si="1"/>
        <v>Muy Baja</v>
      </c>
      <c r="AO15" s="67">
        <f t="shared" si="4"/>
        <v>0.108</v>
      </c>
      <c r="AP15" s="78" t="str">
        <f t="shared" si="2"/>
        <v>Menor</v>
      </c>
      <c r="AQ15" s="67">
        <f t="shared" ref="AQ15:AQ16" si="8">IFERROR(IF(AND(AE14="Impacto",AE15="Impacto"),(AQ14-(+AQ14*AH15)),IF(AND(AE14="Probabilidad",AE15="Impacto"),(AQ13-(+AQ13*AH15)),IF(AE15="Probabilidad",AQ14,""))),"")</f>
        <v>0.4</v>
      </c>
      <c r="AR15" s="79" t="str">
        <f t="shared" si="3"/>
        <v>Bajo</v>
      </c>
      <c r="AS15" s="606"/>
      <c r="AT15" s="606"/>
      <c r="AU15" s="609"/>
      <c r="AV15" s="609"/>
      <c r="AW15" s="607"/>
      <c r="AX15" s="84" t="s">
        <v>1385</v>
      </c>
      <c r="AY15" s="603"/>
      <c r="AZ15" s="603"/>
      <c r="BA15" s="603"/>
      <c r="BB15" s="601"/>
    </row>
    <row r="16" spans="1:54" ht="408" x14ac:dyDescent="0.2">
      <c r="A16" s="607"/>
      <c r="B16" s="613"/>
      <c r="C16" s="607"/>
      <c r="D16" s="614"/>
      <c r="E16" s="74" t="s">
        <v>557</v>
      </c>
      <c r="F16" s="64"/>
      <c r="G16" s="64" t="s">
        <v>512</v>
      </c>
      <c r="H16" s="64"/>
      <c r="I16" s="64"/>
      <c r="J16" s="64" t="s">
        <v>512</v>
      </c>
      <c r="K16" s="64"/>
      <c r="L16" s="75" t="s">
        <v>571</v>
      </c>
      <c r="M16" s="606"/>
      <c r="N16" s="606"/>
      <c r="O16" s="606"/>
      <c r="P16" s="81"/>
      <c r="Q16" s="606"/>
      <c r="R16" s="610"/>
      <c r="S16" s="606"/>
      <c r="T16" s="606"/>
      <c r="U16" s="606"/>
      <c r="V16" s="606"/>
      <c r="W16" s="65">
        <v>4</v>
      </c>
      <c r="X16" s="606"/>
      <c r="Y16" s="77" t="s">
        <v>551</v>
      </c>
      <c r="Z16" s="77" t="s">
        <v>273</v>
      </c>
      <c r="AA16" s="77" t="s">
        <v>572</v>
      </c>
      <c r="AB16" s="77" t="s">
        <v>573</v>
      </c>
      <c r="AC16" s="77" t="s">
        <v>574</v>
      </c>
      <c r="AD16" s="77" t="s">
        <v>575</v>
      </c>
      <c r="AE16" s="65" t="str">
        <f t="shared" si="0"/>
        <v>Probabilidad</v>
      </c>
      <c r="AF16" s="69" t="s">
        <v>12</v>
      </c>
      <c r="AG16" s="69" t="s">
        <v>8</v>
      </c>
      <c r="AH16" s="67" t="str">
        <f t="shared" si="6"/>
        <v>50%</v>
      </c>
      <c r="AI16" s="69" t="s">
        <v>17</v>
      </c>
      <c r="AJ16" s="616"/>
      <c r="AK16" s="69" t="s">
        <v>20</v>
      </c>
      <c r="AL16" s="69" t="s">
        <v>110</v>
      </c>
      <c r="AM16" s="70">
        <f t="shared" si="7"/>
        <v>5.3999999999999999E-2</v>
      </c>
      <c r="AN16" s="78" t="str">
        <f t="shared" si="1"/>
        <v>Muy Baja</v>
      </c>
      <c r="AO16" s="67">
        <f t="shared" si="4"/>
        <v>5.3999999999999999E-2</v>
      </c>
      <c r="AP16" s="78" t="str">
        <f t="shared" si="2"/>
        <v>Menor</v>
      </c>
      <c r="AQ16" s="67">
        <f t="shared" si="8"/>
        <v>0.4</v>
      </c>
      <c r="AR16" s="79" t="str">
        <f t="shared" si="3"/>
        <v>Bajo</v>
      </c>
      <c r="AS16" s="606"/>
      <c r="AT16" s="606"/>
      <c r="AU16" s="609"/>
      <c r="AV16" s="609"/>
      <c r="AW16" s="607"/>
      <c r="AX16" s="84" t="s">
        <v>1383</v>
      </c>
      <c r="AY16" s="603"/>
      <c r="AZ16" s="603"/>
      <c r="BA16" s="603"/>
      <c r="BB16" s="601"/>
    </row>
    <row r="17" spans="1:54" ht="408" x14ac:dyDescent="0.2">
      <c r="A17" s="607"/>
      <c r="B17" s="613"/>
      <c r="C17" s="607"/>
      <c r="D17" s="614"/>
      <c r="E17" s="74" t="s">
        <v>576</v>
      </c>
      <c r="F17" s="64"/>
      <c r="G17" s="64" t="s">
        <v>512</v>
      </c>
      <c r="H17" s="64"/>
      <c r="I17" s="64"/>
      <c r="J17" s="64"/>
      <c r="K17" s="64" t="s">
        <v>512</v>
      </c>
      <c r="L17" s="75" t="s">
        <v>577</v>
      </c>
      <c r="M17" s="606"/>
      <c r="N17" s="606"/>
      <c r="O17" s="606"/>
      <c r="P17" s="81"/>
      <c r="Q17" s="606"/>
      <c r="R17" s="610"/>
      <c r="S17" s="606"/>
      <c r="T17" s="606"/>
      <c r="U17" s="606"/>
      <c r="V17" s="606"/>
      <c r="W17" s="65">
        <v>5</v>
      </c>
      <c r="X17" s="606"/>
      <c r="Y17" s="77" t="s">
        <v>551</v>
      </c>
      <c r="Z17" s="77" t="s">
        <v>517</v>
      </c>
      <c r="AA17" s="77" t="s">
        <v>578</v>
      </c>
      <c r="AB17" s="77" t="s">
        <v>579</v>
      </c>
      <c r="AC17" s="77" t="s">
        <v>580</v>
      </c>
      <c r="AD17" s="77" t="s">
        <v>581</v>
      </c>
      <c r="AE17" s="65" t="str">
        <f t="shared" si="0"/>
        <v>Impacto</v>
      </c>
      <c r="AF17" s="69" t="s">
        <v>14</v>
      </c>
      <c r="AG17" s="69" t="s">
        <v>7</v>
      </c>
      <c r="AH17" s="67" t="str">
        <f t="shared" si="6"/>
        <v>25%</v>
      </c>
      <c r="AI17" s="69" t="s">
        <v>17</v>
      </c>
      <c r="AJ17" s="616"/>
      <c r="AK17" s="69" t="s">
        <v>20</v>
      </c>
      <c r="AL17" s="69" t="s">
        <v>110</v>
      </c>
      <c r="AM17" s="70">
        <f>IFERROR(IF(AND(AE16="Probabilidad",AE17="Probabilidad"),(AO16-(+AO16*AH17)),IF(AND(AE16="Impacto",AE17="Probabilidad"),(AO15-(+AO15*AH17)),IF(AE17="Impacto",AO16,""))),"")</f>
        <v>5.3999999999999999E-2</v>
      </c>
      <c r="AN17" s="78" t="str">
        <f t="shared" si="1"/>
        <v>Muy Baja</v>
      </c>
      <c r="AO17" s="67">
        <f t="shared" si="4"/>
        <v>5.3999999999999999E-2</v>
      </c>
      <c r="AP17" s="78" t="str">
        <f t="shared" si="2"/>
        <v>Menor</v>
      </c>
      <c r="AQ17" s="67">
        <f>IFERROR(IF(AND(AE16="Impacto",AE17="Impacto"),(AQ16-(+AQ16*AH17)),IF(AND(AE16="Probabilidad",AE17="Impacto"),(AQ15-(+AQ15*AH17)),IF(AE17="Probabilidad",AQ16,""))),"")</f>
        <v>0.30000000000000004</v>
      </c>
      <c r="AR17" s="79" t="str">
        <f t="shared" si="3"/>
        <v>Bajo</v>
      </c>
      <c r="AS17" s="606"/>
      <c r="AT17" s="606"/>
      <c r="AU17" s="609"/>
      <c r="AV17" s="609"/>
      <c r="AW17" s="607"/>
      <c r="AX17" s="84" t="s">
        <v>1383</v>
      </c>
      <c r="AY17" s="603"/>
      <c r="AZ17" s="603"/>
      <c r="BA17" s="603"/>
      <c r="BB17" s="601"/>
    </row>
    <row r="18" spans="1:54" ht="409.5" x14ac:dyDescent="0.2">
      <c r="A18" s="607" t="s">
        <v>507</v>
      </c>
      <c r="B18" s="612" t="s">
        <v>546</v>
      </c>
      <c r="C18" s="607" t="s">
        <v>1386</v>
      </c>
      <c r="D18" s="614" t="s">
        <v>582</v>
      </c>
      <c r="E18" s="74" t="s">
        <v>557</v>
      </c>
      <c r="F18" s="64"/>
      <c r="G18" s="64" t="s">
        <v>512</v>
      </c>
      <c r="H18" s="64"/>
      <c r="I18" s="64"/>
      <c r="J18" s="64" t="s">
        <v>512</v>
      </c>
      <c r="K18" s="64"/>
      <c r="L18" s="75" t="s">
        <v>583</v>
      </c>
      <c r="M18" s="609">
        <v>365</v>
      </c>
      <c r="N18" s="611" t="str">
        <f>IF(M18&lt;=0,"",IF(M18&lt;=2,"Muy Baja",IF(M18&lt;=24,"Baja",IF(M18&lt;=500,"Media",IF(M18&lt;=5000,"Alta","Muy Alta")))))</f>
        <v>Media</v>
      </c>
      <c r="O18" s="610">
        <f>IF(N18="","",IF(N18="Muy Baja",0.2,IF(N18="Baja",0.4,IF(N18="Media",0.6,IF(N18="Alta",0.8,IF(N18="Muy Alta",1,))))))</f>
        <v>0.6</v>
      </c>
      <c r="P18" s="66"/>
      <c r="Q18" s="610" t="s">
        <v>139</v>
      </c>
      <c r="R18" s="610"/>
      <c r="S18" s="610" t="str">
        <f>IF(NOT(ISERROR(MATCH(Q18,'[4]Tabla Impacto'!$B$221:$B$223,0))),'[4]Tabla Impacto'!$F$223&amp;"Por favor no seleccionar los criterios de impacto(Afectación Económica o presupuestal y Pérdida Reputacional)",Q18)</f>
        <v xml:space="preserve">     El riesgo afecta la imagen de la entidad internamente, de conocimiento general, nivel interno, de junta dircetiva y accionistas y/o de provedores</v>
      </c>
      <c r="T18" s="611" t="str">
        <f>IF(OR(S18='[4]Tabla Impacto'!$C$11,S18='[4]Tabla Impacto'!$D$11),"Leve",IF(OR(S18='[4]Tabla Impacto'!$C$12,S18='[4]Tabla Impacto'!$D$12),"Menor",IF(OR(S18='[4]Tabla Impacto'!$C$13,S18='[4]Tabla Impacto'!$D$13),"Moderado",IF(OR(S18='[4]Tabla Impacto'!$C$14,S18='[4]Tabla Impacto'!$D$14),"Mayor",IF(OR(S18='[4]Tabla Impacto'!$C$15,S18='[4]Tabla Impacto'!$D$15),"Catastrófico","")))))</f>
        <v>Menor</v>
      </c>
      <c r="U18" s="610">
        <f>IF(T18="","",IF(T18="Leve",0.2,IF(T18="Menor",0.4,IF(T18="Moderado",0.6,IF(T18="Mayor",0.8,IF(T18="Catastrófico",1,))))))</f>
        <v>0.4</v>
      </c>
      <c r="V18" s="605" t="str">
        <f>IF(OR(AND(N18="Muy Baja",T18="Leve"),AND(N18="Muy Baja",T18="Menor"),AND(N18="Baja",T18="Leve")),"Bajo",IF(OR(AND(N18="Muy baja",T18="Moderado"),AND(N18="Baja",T18="Menor"),AND(N18="Baja",T18="Moderado"),AND(N18="Media",T18="Leve"),AND(N18="Media",T18="Menor"),AND(N18="Media",T18="Moderado"),AND(N18="Alta",T18="Leve"),AND(N18="Alta",T18="Menor")),"Moderado",IF(OR(AND(N18="Muy Baja",T18="Mayor"),AND(N18="Baja",T18="Mayor"),AND(N18="Media",T18="Mayor"),AND(N18="Alta",T18="Moderado"),AND(N18="Alta",T18="Mayor"),AND(N18="Muy Alta",T18="Leve"),AND(N18="Muy Alta",T18="Menor"),AND(N18="Muy Alta",T18="Moderado"),AND(N18="Muy Alta",T18="Mayor")),"Alto",IF(OR(AND(N18="Muy Baja",T18="Catastrófico"),AND(N18="Baja",T18="Catastrófico"),AND(N18="Media",T18="Catastrófico"),AND(N18="Alta",T18="Catastrófico"),AND(N18="Muy Alta",T18="Catastrófico")),"Extremo",""))))</f>
        <v>Moderado</v>
      </c>
      <c r="W18" s="65">
        <v>1</v>
      </c>
      <c r="X18" s="607" t="s">
        <v>550</v>
      </c>
      <c r="Y18" s="77" t="s">
        <v>551</v>
      </c>
      <c r="Z18" s="77" t="s">
        <v>273</v>
      </c>
      <c r="AA18" s="77" t="s">
        <v>584</v>
      </c>
      <c r="AB18" s="77" t="s">
        <v>585</v>
      </c>
      <c r="AC18" s="77" t="s">
        <v>586</v>
      </c>
      <c r="AD18" s="77" t="s">
        <v>587</v>
      </c>
      <c r="AE18" s="65" t="str">
        <f t="shared" si="0"/>
        <v>Probabilidad</v>
      </c>
      <c r="AF18" s="69" t="s">
        <v>12</v>
      </c>
      <c r="AG18" s="69" t="s">
        <v>8</v>
      </c>
      <c r="AH18" s="67" t="str">
        <f t="shared" si="6"/>
        <v>50%</v>
      </c>
      <c r="AI18" s="69" t="s">
        <v>17</v>
      </c>
      <c r="AJ18" s="604" t="s">
        <v>968</v>
      </c>
      <c r="AK18" s="69" t="s">
        <v>20</v>
      </c>
      <c r="AL18" s="69" t="s">
        <v>110</v>
      </c>
      <c r="AM18" s="70">
        <f>IFERROR(IF(AE18="Probabilidad",(O18-(+O18*AH18)),IF(AE18="Impacto",O18,"")),"")</f>
        <v>0.3</v>
      </c>
      <c r="AN18" s="78" t="str">
        <f t="shared" si="1"/>
        <v>Baja</v>
      </c>
      <c r="AO18" s="67">
        <f t="shared" si="4"/>
        <v>0.3</v>
      </c>
      <c r="AP18" s="78" t="str">
        <f t="shared" si="2"/>
        <v>Menor</v>
      </c>
      <c r="AQ18" s="67">
        <f>IFERROR(IF(AE18="Impacto",(U18-(+U18*AH18)),IF(AE18="Probabilidad",U18,"")),"")</f>
        <v>0.4</v>
      </c>
      <c r="AR18" s="79" t="str">
        <f t="shared" si="3"/>
        <v>Moderado</v>
      </c>
      <c r="AS18" s="608" t="s">
        <v>29</v>
      </c>
      <c r="AT18" s="607" t="s">
        <v>950</v>
      </c>
      <c r="AU18" s="609" t="s">
        <v>375</v>
      </c>
      <c r="AV18" s="609" t="s">
        <v>375</v>
      </c>
      <c r="AW18" s="607" t="s">
        <v>588</v>
      </c>
      <c r="AX18" s="84" t="s">
        <v>1383</v>
      </c>
      <c r="AY18" s="603" t="s">
        <v>1387</v>
      </c>
      <c r="AZ18" s="603" t="s">
        <v>588</v>
      </c>
      <c r="BA18" s="603" t="s">
        <v>1382</v>
      </c>
      <c r="BB18" s="601" t="s">
        <v>1400</v>
      </c>
    </row>
    <row r="19" spans="1:54" ht="409.5" x14ac:dyDescent="0.2">
      <c r="A19" s="607"/>
      <c r="B19" s="613"/>
      <c r="C19" s="607"/>
      <c r="D19" s="614"/>
      <c r="E19" s="74" t="s">
        <v>548</v>
      </c>
      <c r="F19" s="64"/>
      <c r="G19" s="64" t="s">
        <v>512</v>
      </c>
      <c r="H19" s="64" t="s">
        <v>512</v>
      </c>
      <c r="I19" s="64"/>
      <c r="J19" s="64" t="s">
        <v>512</v>
      </c>
      <c r="K19" s="64"/>
      <c r="L19" s="75" t="s">
        <v>589</v>
      </c>
      <c r="M19" s="606"/>
      <c r="N19" s="606"/>
      <c r="O19" s="606"/>
      <c r="P19" s="81"/>
      <c r="Q19" s="606"/>
      <c r="R19" s="610"/>
      <c r="S19" s="606"/>
      <c r="T19" s="606"/>
      <c r="U19" s="606"/>
      <c r="V19" s="606"/>
      <c r="W19" s="65">
        <v>2</v>
      </c>
      <c r="X19" s="606"/>
      <c r="Y19" s="77" t="s">
        <v>559</v>
      </c>
      <c r="Z19" s="77" t="s">
        <v>273</v>
      </c>
      <c r="AA19" s="77" t="s">
        <v>590</v>
      </c>
      <c r="AB19" s="77" t="s">
        <v>591</v>
      </c>
      <c r="AC19" s="77" t="s">
        <v>592</v>
      </c>
      <c r="AD19" s="77" t="s">
        <v>587</v>
      </c>
      <c r="AE19" s="65" t="str">
        <f t="shared" si="0"/>
        <v>Probabilidad</v>
      </c>
      <c r="AF19" s="69" t="s">
        <v>12</v>
      </c>
      <c r="AG19" s="69" t="s">
        <v>8</v>
      </c>
      <c r="AH19" s="67" t="str">
        <f t="shared" si="6"/>
        <v>50%</v>
      </c>
      <c r="AI19" s="69" t="s">
        <v>17</v>
      </c>
      <c r="AJ19" s="604"/>
      <c r="AK19" s="69" t="s">
        <v>20</v>
      </c>
      <c r="AL19" s="69" t="s">
        <v>110</v>
      </c>
      <c r="AM19" s="70">
        <v>0.15</v>
      </c>
      <c r="AN19" s="78" t="str">
        <f t="shared" si="1"/>
        <v>Muy Baja</v>
      </c>
      <c r="AO19" s="67">
        <f t="shared" si="4"/>
        <v>0.15</v>
      </c>
      <c r="AP19" s="78" t="str">
        <f t="shared" si="2"/>
        <v>Menor</v>
      </c>
      <c r="AQ19" s="67">
        <v>0.4</v>
      </c>
      <c r="AR19" s="79" t="str">
        <f t="shared" si="3"/>
        <v>Bajo</v>
      </c>
      <c r="AS19" s="606"/>
      <c r="AT19" s="606"/>
      <c r="AU19" s="609"/>
      <c r="AV19" s="609"/>
      <c r="AW19" s="607"/>
      <c r="AX19" s="84" t="s">
        <v>1388</v>
      </c>
      <c r="AY19" s="603"/>
      <c r="AZ19" s="603"/>
      <c r="BA19" s="603"/>
      <c r="BB19" s="601"/>
    </row>
    <row r="20" spans="1:54" ht="409.5" x14ac:dyDescent="0.2">
      <c r="A20" s="607"/>
      <c r="B20" s="613"/>
      <c r="C20" s="607"/>
      <c r="D20" s="614"/>
      <c r="E20" s="74" t="s">
        <v>576</v>
      </c>
      <c r="F20" s="64"/>
      <c r="G20" s="64" t="s">
        <v>512</v>
      </c>
      <c r="H20" s="64" t="s">
        <v>512</v>
      </c>
      <c r="I20" s="64"/>
      <c r="J20" s="64"/>
      <c r="K20" s="64"/>
      <c r="L20" s="75" t="s">
        <v>593</v>
      </c>
      <c r="M20" s="606"/>
      <c r="N20" s="606"/>
      <c r="O20" s="606"/>
      <c r="P20" s="81"/>
      <c r="Q20" s="606"/>
      <c r="R20" s="610"/>
      <c r="S20" s="606"/>
      <c r="T20" s="606"/>
      <c r="U20" s="606"/>
      <c r="V20" s="606"/>
      <c r="W20" s="65">
        <v>3</v>
      </c>
      <c r="X20" s="606"/>
      <c r="Y20" s="77" t="s">
        <v>594</v>
      </c>
      <c r="Z20" s="77" t="s">
        <v>428</v>
      </c>
      <c r="AA20" s="77" t="s">
        <v>595</v>
      </c>
      <c r="AB20" s="77" t="s">
        <v>596</v>
      </c>
      <c r="AC20" s="77" t="s">
        <v>597</v>
      </c>
      <c r="AD20" s="77" t="s">
        <v>598</v>
      </c>
      <c r="AE20" s="65" t="str">
        <f t="shared" si="0"/>
        <v>Probabilidad</v>
      </c>
      <c r="AF20" s="69" t="s">
        <v>12</v>
      </c>
      <c r="AG20" s="69" t="s">
        <v>8</v>
      </c>
      <c r="AH20" s="67" t="str">
        <f t="shared" si="6"/>
        <v>50%</v>
      </c>
      <c r="AI20" s="69" t="s">
        <v>17</v>
      </c>
      <c r="AJ20" s="604"/>
      <c r="AK20" s="69" t="s">
        <v>20</v>
      </c>
      <c r="AL20" s="69" t="s">
        <v>110</v>
      </c>
      <c r="AM20" s="70">
        <v>7.4999999999999997E-2</v>
      </c>
      <c r="AN20" s="78" t="str">
        <f t="shared" si="1"/>
        <v>Muy Baja</v>
      </c>
      <c r="AO20" s="67">
        <f t="shared" si="4"/>
        <v>7.4999999999999997E-2</v>
      </c>
      <c r="AP20" s="78" t="str">
        <f t="shared" si="2"/>
        <v>Menor</v>
      </c>
      <c r="AQ20" s="67">
        <v>0.4</v>
      </c>
      <c r="AR20" s="79" t="str">
        <f t="shared" si="3"/>
        <v>Bajo</v>
      </c>
      <c r="AS20" s="606"/>
      <c r="AT20" s="606"/>
      <c r="AU20" s="609"/>
      <c r="AV20" s="609"/>
      <c r="AW20" s="607"/>
      <c r="AX20" s="84" t="s">
        <v>1383</v>
      </c>
      <c r="AY20" s="603"/>
      <c r="AZ20" s="603"/>
      <c r="BA20" s="603"/>
      <c r="BB20" s="601"/>
    </row>
    <row r="21" spans="1:54" ht="267.75" x14ac:dyDescent="0.2">
      <c r="A21" s="607"/>
      <c r="B21" s="613"/>
      <c r="C21" s="607"/>
      <c r="D21" s="614"/>
      <c r="E21" s="74" t="s">
        <v>511</v>
      </c>
      <c r="F21" s="64"/>
      <c r="G21" s="64"/>
      <c r="H21" s="64" t="s">
        <v>512</v>
      </c>
      <c r="I21" s="64" t="s">
        <v>512</v>
      </c>
      <c r="J21" s="64"/>
      <c r="K21" s="64"/>
      <c r="L21" s="75" t="s">
        <v>599</v>
      </c>
      <c r="M21" s="606"/>
      <c r="N21" s="606"/>
      <c r="O21" s="606"/>
      <c r="P21" s="81"/>
      <c r="Q21" s="606"/>
      <c r="R21" s="610"/>
      <c r="S21" s="606"/>
      <c r="T21" s="606"/>
      <c r="U21" s="606"/>
      <c r="V21" s="606"/>
      <c r="W21" s="65">
        <v>4</v>
      </c>
      <c r="X21" s="606"/>
      <c r="Y21" s="77" t="s">
        <v>566</v>
      </c>
      <c r="Z21" s="77" t="s">
        <v>371</v>
      </c>
      <c r="AA21" s="77" t="s">
        <v>600</v>
      </c>
      <c r="AB21" s="77" t="s">
        <v>568</v>
      </c>
      <c r="AC21" s="77" t="s">
        <v>569</v>
      </c>
      <c r="AD21" s="77" t="s">
        <v>601</v>
      </c>
      <c r="AE21" s="65" t="str">
        <f t="shared" si="0"/>
        <v>Probabilidad</v>
      </c>
      <c r="AF21" s="69" t="s">
        <v>12</v>
      </c>
      <c r="AG21" s="69" t="s">
        <v>7</v>
      </c>
      <c r="AH21" s="67">
        <v>0.4</v>
      </c>
      <c r="AI21" s="69" t="s">
        <v>17</v>
      </c>
      <c r="AJ21" s="604"/>
      <c r="AK21" s="69" t="s">
        <v>20</v>
      </c>
      <c r="AL21" s="69" t="s">
        <v>110</v>
      </c>
      <c r="AM21" s="70">
        <v>4.4999999999999998E-2</v>
      </c>
      <c r="AN21" s="78" t="str">
        <f t="shared" si="1"/>
        <v>Muy Baja</v>
      </c>
      <c r="AO21" s="67">
        <f t="shared" si="4"/>
        <v>4.4999999999999998E-2</v>
      </c>
      <c r="AP21" s="78" t="str">
        <f t="shared" si="2"/>
        <v>Menor</v>
      </c>
      <c r="AQ21" s="67">
        <v>0.4</v>
      </c>
      <c r="AR21" s="79" t="str">
        <f t="shared" si="3"/>
        <v>Bajo</v>
      </c>
      <c r="AS21" s="606"/>
      <c r="AT21" s="606"/>
      <c r="AU21" s="609"/>
      <c r="AV21" s="609"/>
      <c r="AW21" s="607"/>
      <c r="AX21" s="84" t="s">
        <v>1385</v>
      </c>
      <c r="AY21" s="603"/>
      <c r="AZ21" s="603"/>
      <c r="BA21" s="603"/>
      <c r="BB21" s="601"/>
    </row>
    <row r="22" spans="1:54" ht="409.5" x14ac:dyDescent="0.2">
      <c r="A22" s="607"/>
      <c r="B22" s="613"/>
      <c r="C22" s="607"/>
      <c r="D22" s="614"/>
      <c r="E22" s="74" t="s">
        <v>576</v>
      </c>
      <c r="F22" s="64" t="s">
        <v>512</v>
      </c>
      <c r="G22" s="64" t="s">
        <v>512</v>
      </c>
      <c r="H22" s="64" t="s">
        <v>512</v>
      </c>
      <c r="I22" s="64"/>
      <c r="J22" s="64"/>
      <c r="K22" s="64"/>
      <c r="L22" s="75" t="s">
        <v>602</v>
      </c>
      <c r="M22" s="606"/>
      <c r="N22" s="606"/>
      <c r="O22" s="606"/>
      <c r="P22" s="81"/>
      <c r="Q22" s="606"/>
      <c r="R22" s="610"/>
      <c r="S22" s="606"/>
      <c r="T22" s="606"/>
      <c r="U22" s="606"/>
      <c r="V22" s="606"/>
      <c r="W22" s="65">
        <v>5</v>
      </c>
      <c r="X22" s="606"/>
      <c r="Y22" s="77" t="s">
        <v>566</v>
      </c>
      <c r="Z22" s="77" t="s">
        <v>603</v>
      </c>
      <c r="AA22" s="77" t="s">
        <v>604</v>
      </c>
      <c r="AB22" s="77" t="s">
        <v>605</v>
      </c>
      <c r="AC22" s="77" t="s">
        <v>606</v>
      </c>
      <c r="AD22" s="77" t="s">
        <v>601</v>
      </c>
      <c r="AE22" s="65" t="str">
        <f t="shared" si="0"/>
        <v>Impacto</v>
      </c>
      <c r="AF22" s="69" t="s">
        <v>14</v>
      </c>
      <c r="AG22" s="69" t="s">
        <v>7</v>
      </c>
      <c r="AH22" s="67" t="str">
        <f t="shared" si="6"/>
        <v>25%</v>
      </c>
      <c r="AI22" s="69" t="s">
        <v>17</v>
      </c>
      <c r="AJ22" s="83" t="s">
        <v>969</v>
      </c>
      <c r="AK22" s="69" t="s">
        <v>20</v>
      </c>
      <c r="AL22" s="69" t="s">
        <v>110</v>
      </c>
      <c r="AM22" s="70">
        <v>4.4999999999999998E-2</v>
      </c>
      <c r="AN22" s="78" t="str">
        <f t="shared" si="1"/>
        <v>Muy Baja</v>
      </c>
      <c r="AO22" s="67">
        <f t="shared" si="4"/>
        <v>4.4999999999999998E-2</v>
      </c>
      <c r="AP22" s="78" t="str">
        <f t="shared" si="2"/>
        <v>Menor</v>
      </c>
      <c r="AQ22" s="67">
        <v>0.3</v>
      </c>
      <c r="AR22" s="79" t="str">
        <f t="shared" si="3"/>
        <v>Bajo</v>
      </c>
      <c r="AS22" s="606"/>
      <c r="AT22" s="606"/>
      <c r="AU22" s="609"/>
      <c r="AV22" s="609"/>
      <c r="AW22" s="607"/>
      <c r="AX22" s="84" t="s">
        <v>1389</v>
      </c>
      <c r="AY22" s="603"/>
      <c r="AZ22" s="603"/>
      <c r="BA22" s="603"/>
      <c r="BB22" s="601"/>
    </row>
    <row r="23" spans="1:54" ht="229.5" x14ac:dyDescent="0.2">
      <c r="A23" s="607" t="s">
        <v>507</v>
      </c>
      <c r="B23" s="612" t="s">
        <v>607</v>
      </c>
      <c r="C23" s="607" t="s">
        <v>608</v>
      </c>
      <c r="D23" s="614" t="s">
        <v>510</v>
      </c>
      <c r="E23" s="74" t="s">
        <v>557</v>
      </c>
      <c r="F23" s="64" t="s">
        <v>512</v>
      </c>
      <c r="G23" s="64" t="s">
        <v>512</v>
      </c>
      <c r="H23" s="64" t="s">
        <v>512</v>
      </c>
      <c r="I23" s="64"/>
      <c r="J23" s="64"/>
      <c r="K23" s="64"/>
      <c r="L23" s="75" t="s">
        <v>609</v>
      </c>
      <c r="M23" s="609">
        <v>365</v>
      </c>
      <c r="N23" s="611" t="str">
        <f>IF(M23&lt;=0,"",IF(M23&lt;=2,"Muy Baja",IF(M23&lt;=24,"Baja",IF(M23&lt;=500,"Media",IF(M23&lt;=5000,"Alta","Muy Alta")))))</f>
        <v>Media</v>
      </c>
      <c r="O23" s="610">
        <f>IF(N23="","",IF(N23="Muy Baja",0.2,IF(N23="Baja",0.4,IF(N23="Media",0.6,IF(N23="Alta",0.8,IF(N23="Muy Alta",1,))))))</f>
        <v>0.6</v>
      </c>
      <c r="P23" s="66"/>
      <c r="Q23" s="610" t="s">
        <v>139</v>
      </c>
      <c r="R23" s="610"/>
      <c r="S23" s="610" t="str">
        <f>IF(NOT(ISERROR(MATCH(Q23,'[4]Tabla Impacto'!$B$221:$B$223,0))),'[4]Tabla Impacto'!$F$223&amp;"Por favor no seleccionar los criterios de impacto(Afectación Económica o presupuestal y Pérdida Reputacional)",Q23)</f>
        <v xml:space="preserve">     El riesgo afecta la imagen de la entidad internamente, de conocimiento general, nivel interno, de junta dircetiva y accionistas y/o de provedores</v>
      </c>
      <c r="T23" s="611" t="str">
        <f>IF(OR(S23='[4]Tabla Impacto'!$C$11,S23='[4]Tabla Impacto'!$D$11),"Leve",IF(OR(S23='[4]Tabla Impacto'!$C$12,S23='[4]Tabla Impacto'!$D$12),"Menor",IF(OR(S23='[4]Tabla Impacto'!$C$13,S23='[4]Tabla Impacto'!$D$13),"Moderado",IF(OR(S23='[4]Tabla Impacto'!$C$14,S23='[4]Tabla Impacto'!$D$14),"Mayor",IF(OR(S23='[4]Tabla Impacto'!$C$15,S23='[4]Tabla Impacto'!$D$15),"Catastrófico","")))))</f>
        <v>Menor</v>
      </c>
      <c r="U23" s="610">
        <f>IF(T23="","",IF(T23="Leve",0.2,IF(T23="Menor",0.4,IF(T23="Moderado",0.6,IF(T23="Mayor",0.8,IF(T23="Catastrófico",1,))))))</f>
        <v>0.4</v>
      </c>
      <c r="V23" s="605" t="str">
        <f>IF(OR(AND(N23="Muy Baja",T23="Leve"),AND(N23="Muy Baja",T23="Menor"),AND(N23="Baja",T23="Leve")),"Bajo",IF(OR(AND(N23="Muy baja",T23="Moderado"),AND(N23="Baja",T23="Menor"),AND(N23="Baja",T23="Moderado"),AND(N23="Media",T23="Leve"),AND(N23="Media",T23="Menor"),AND(N23="Media",T23="Moderado"),AND(N23="Alta",T23="Leve"),AND(N23="Alta",T23="Menor")),"Moderado",IF(OR(AND(N23="Muy Baja",T23="Mayor"),AND(N23="Baja",T23="Mayor"),AND(N23="Media",T23="Mayor"),AND(N23="Alta",T23="Moderado"),AND(N23="Alta",T23="Mayor"),AND(N23="Muy Alta",T23="Leve"),AND(N23="Muy Alta",T23="Menor"),AND(N23="Muy Alta",T23="Moderado"),AND(N23="Muy Alta",T23="Mayor")),"Alto",IF(OR(AND(N23="Muy Baja",T23="Catastrófico"),AND(N23="Baja",T23="Catastrófico"),AND(N23="Media",T23="Catastrófico"),AND(N23="Alta",T23="Catastrófico"),AND(N23="Muy Alta",T23="Catastrófico")),"Extremo",""))))</f>
        <v>Moderado</v>
      </c>
      <c r="W23" s="65">
        <v>1</v>
      </c>
      <c r="X23" s="607" t="s">
        <v>550</v>
      </c>
      <c r="Y23" s="77" t="s">
        <v>566</v>
      </c>
      <c r="Z23" s="77" t="s">
        <v>273</v>
      </c>
      <c r="AA23" s="77" t="s">
        <v>610</v>
      </c>
      <c r="AB23" s="77" t="s">
        <v>611</v>
      </c>
      <c r="AC23" s="77" t="s">
        <v>612</v>
      </c>
      <c r="AD23" s="77" t="s">
        <v>613</v>
      </c>
      <c r="AE23" s="65" t="str">
        <f t="shared" si="0"/>
        <v>Probabilidad</v>
      </c>
      <c r="AF23" s="69" t="s">
        <v>12</v>
      </c>
      <c r="AG23" s="69" t="s">
        <v>7</v>
      </c>
      <c r="AH23" s="67" t="str">
        <f t="shared" si="6"/>
        <v>40%</v>
      </c>
      <c r="AI23" s="69" t="s">
        <v>17</v>
      </c>
      <c r="AJ23" s="604" t="s">
        <v>969</v>
      </c>
      <c r="AK23" s="69" t="s">
        <v>20</v>
      </c>
      <c r="AL23" s="69" t="s">
        <v>110</v>
      </c>
      <c r="AM23" s="70">
        <f>IFERROR(IF(AE23="Probabilidad",(O23-(+O23*AH23)),IF(AE23="Impacto",O23,"")),"")</f>
        <v>0.36</v>
      </c>
      <c r="AN23" s="78" t="str">
        <f>IFERROR(IF(AM23="","",IF(AM23&lt;=0.2,"Muy Baja",IF(AM23&lt;=0.4,"Baja",IF(AM23&lt;=0.6,"Media",IF(AM23&lt;=0.8,"Alta","Muy Alta"))))),"")</f>
        <v>Baja</v>
      </c>
      <c r="AO23" s="67">
        <f t="shared" si="4"/>
        <v>0.36</v>
      </c>
      <c r="AP23" s="78" t="str">
        <f>IFERROR(IF(AQ23="","",IF(AQ23&lt;=0.2,"Leve",IF(AQ23&lt;=0.4,"Menor",IF(AQ23&lt;=0.6,"Moderado",IF(AQ23&lt;=0.8,"Mayor","Catastrófico"))))),"")</f>
        <v>Menor</v>
      </c>
      <c r="AQ23" s="67">
        <v>0.4</v>
      </c>
      <c r="AR23" s="79" t="str">
        <f>IFERROR(IF(OR(AND(AN23="Muy Baja",AP23="Leve"),AND(AN23="Muy Baja",AP23="Menor"),AND(AN23="Baja",AP23="Leve")),"Bajo",IF(OR(AND(AN23="Muy baja",AP23="Moderado"),AND(AN23="Baja",AP23="Menor"),AND(AN23="Baja",AP23="Moderado"),AND(AN23="Media",AP23="Leve"),AND(AN23="Media",AP23="Menor"),AND(AN23="Media",AP23="Moderado"),AND(AN23="Alta",AP23="Leve"),AND(AN23="Alta",AP23="Menor")),"Moderado",IF(OR(AND(AN23="Muy Baja",AP23="Mayor"),AND(AN23="Baja",AP23="Mayor"),AND(AN23="Media",AP23="Mayor"),AND(AN23="Alta",AP23="Moderado"),AND(AN23="Alta",AP23="Mayor"),AND(AN23="Muy Alta",AP23="Leve"),AND(AN23="Muy Alta",AP23="Menor"),AND(AN23="Muy Alta",AP23="Moderado"),AND(AN23="Muy Alta",AP23="Mayor")),"Alto",IF(OR(AND(AN23="Muy Baja",AP23="Catastrófico"),AND(AN23="Baja",AP23="Catastrófico"),AND(AN23="Media",AP23="Catastrófico"),AND(AN23="Alta",AP23="Catastrófico"),AND(AN23="Muy Alta",AP23="Catastrófico")),"Extremo","")))),"")</f>
        <v>Moderado</v>
      </c>
      <c r="AS23" s="608" t="s">
        <v>29</v>
      </c>
      <c r="AT23" s="602" t="s">
        <v>950</v>
      </c>
      <c r="AU23" s="609" t="s">
        <v>375</v>
      </c>
      <c r="AV23" s="609" t="s">
        <v>375</v>
      </c>
      <c r="AW23" s="607" t="s">
        <v>614</v>
      </c>
      <c r="AX23" s="84" t="s">
        <v>1389</v>
      </c>
      <c r="AY23" s="603" t="s">
        <v>1390</v>
      </c>
      <c r="AZ23" s="603" t="s">
        <v>614</v>
      </c>
      <c r="BA23" s="603" t="s">
        <v>1382</v>
      </c>
      <c r="BB23" s="601" t="s">
        <v>1400</v>
      </c>
    </row>
    <row r="24" spans="1:54" ht="280.5" x14ac:dyDescent="0.2">
      <c r="A24" s="607"/>
      <c r="B24" s="613"/>
      <c r="C24" s="607"/>
      <c r="D24" s="614"/>
      <c r="E24" s="74" t="s">
        <v>564</v>
      </c>
      <c r="F24" s="64" t="s">
        <v>512</v>
      </c>
      <c r="G24" s="64"/>
      <c r="H24" s="64" t="s">
        <v>512</v>
      </c>
      <c r="I24" s="64"/>
      <c r="J24" s="64"/>
      <c r="K24" s="64" t="s">
        <v>512</v>
      </c>
      <c r="L24" s="75" t="s">
        <v>615</v>
      </c>
      <c r="M24" s="606"/>
      <c r="N24" s="606"/>
      <c r="O24" s="606"/>
      <c r="P24" s="81"/>
      <c r="Q24" s="606"/>
      <c r="R24" s="610"/>
      <c r="S24" s="606"/>
      <c r="T24" s="606"/>
      <c r="U24" s="606"/>
      <c r="V24" s="606"/>
      <c r="W24" s="65">
        <v>2</v>
      </c>
      <c r="X24" s="606"/>
      <c r="Y24" s="77" t="s">
        <v>616</v>
      </c>
      <c r="Z24" s="77" t="s">
        <v>336</v>
      </c>
      <c r="AA24" s="77" t="s">
        <v>617</v>
      </c>
      <c r="AB24" s="77" t="s">
        <v>618</v>
      </c>
      <c r="AC24" s="77" t="s">
        <v>619</v>
      </c>
      <c r="AD24" s="77" t="s">
        <v>613</v>
      </c>
      <c r="AE24" s="65" t="str">
        <f t="shared" si="0"/>
        <v>Probabilidad</v>
      </c>
      <c r="AF24" s="69" t="s">
        <v>12</v>
      </c>
      <c r="AG24" s="69" t="s">
        <v>7</v>
      </c>
      <c r="AH24" s="67" t="str">
        <f t="shared" si="6"/>
        <v>40%</v>
      </c>
      <c r="AI24" s="69" t="s">
        <v>17</v>
      </c>
      <c r="AJ24" s="604"/>
      <c r="AK24" s="69" t="s">
        <v>20</v>
      </c>
      <c r="AL24" s="69" t="s">
        <v>110</v>
      </c>
      <c r="AM24" s="70">
        <f>IFERROR(IF(AND(AE23="Probabilidad",AE24="Probabilidad"),(AO23-(+AO23*AH24)),IF(AE24="Probabilidad",(O23-(+O23*AH24)),IF(AE24="Impacto",AO23,""))),"")</f>
        <v>0.216</v>
      </c>
      <c r="AN24" s="78" t="str">
        <f t="shared" si="1"/>
        <v>Baja</v>
      </c>
      <c r="AO24" s="67">
        <f t="shared" si="4"/>
        <v>0.216</v>
      </c>
      <c r="AP24" s="78" t="str">
        <f t="shared" si="2"/>
        <v>Menor</v>
      </c>
      <c r="AQ24" s="67">
        <v>0.4</v>
      </c>
      <c r="AR24" s="79" t="str">
        <f t="shared" si="3"/>
        <v>Moderado</v>
      </c>
      <c r="AS24" s="606"/>
      <c r="AT24" s="615"/>
      <c r="AU24" s="609"/>
      <c r="AV24" s="609"/>
      <c r="AW24" s="607"/>
      <c r="AX24" s="84" t="s">
        <v>1389</v>
      </c>
      <c r="AY24" s="603"/>
      <c r="AZ24" s="603"/>
      <c r="BA24" s="603"/>
      <c r="BB24" s="601"/>
    </row>
    <row r="25" spans="1:54" ht="344.25" x14ac:dyDescent="0.2">
      <c r="A25" s="607"/>
      <c r="B25" s="613"/>
      <c r="C25" s="607"/>
      <c r="D25" s="614"/>
      <c r="E25" s="74" t="s">
        <v>548</v>
      </c>
      <c r="F25" s="64"/>
      <c r="G25" s="64" t="s">
        <v>512</v>
      </c>
      <c r="H25" s="64"/>
      <c r="I25" s="64"/>
      <c r="J25" s="64" t="s">
        <v>512</v>
      </c>
      <c r="K25" s="64"/>
      <c r="L25" s="75" t="s">
        <v>620</v>
      </c>
      <c r="M25" s="606"/>
      <c r="N25" s="606"/>
      <c r="O25" s="606"/>
      <c r="P25" s="81"/>
      <c r="Q25" s="606"/>
      <c r="R25" s="610"/>
      <c r="S25" s="606"/>
      <c r="T25" s="606"/>
      <c r="U25" s="606"/>
      <c r="V25" s="606"/>
      <c r="W25" s="65">
        <v>3</v>
      </c>
      <c r="X25" s="606"/>
      <c r="Y25" s="77" t="s">
        <v>551</v>
      </c>
      <c r="Z25" s="77" t="s">
        <v>621</v>
      </c>
      <c r="AA25" s="77" t="s">
        <v>622</v>
      </c>
      <c r="AB25" s="77" t="s">
        <v>623</v>
      </c>
      <c r="AC25" s="77" t="s">
        <v>624</v>
      </c>
      <c r="AD25" s="77" t="s">
        <v>625</v>
      </c>
      <c r="AE25" s="65" t="str">
        <f t="shared" si="0"/>
        <v>Probabilidad</v>
      </c>
      <c r="AF25" s="69" t="s">
        <v>12</v>
      </c>
      <c r="AG25" s="69" t="s">
        <v>7</v>
      </c>
      <c r="AH25" s="67" t="str">
        <f t="shared" si="6"/>
        <v>40%</v>
      </c>
      <c r="AI25" s="69" t="s">
        <v>17</v>
      </c>
      <c r="AJ25" s="604"/>
      <c r="AK25" s="69" t="s">
        <v>20</v>
      </c>
      <c r="AL25" s="69" t="s">
        <v>110</v>
      </c>
      <c r="AM25" s="70">
        <v>0.13</v>
      </c>
      <c r="AN25" s="78" t="str">
        <f t="shared" si="1"/>
        <v>Muy Baja</v>
      </c>
      <c r="AO25" s="67">
        <f t="shared" si="4"/>
        <v>0.13</v>
      </c>
      <c r="AP25" s="78" t="str">
        <f t="shared" si="2"/>
        <v>Menor</v>
      </c>
      <c r="AQ25" s="67">
        <v>0.4</v>
      </c>
      <c r="AR25" s="79" t="str">
        <f t="shared" si="3"/>
        <v>Bajo</v>
      </c>
      <c r="AS25" s="606"/>
      <c r="AT25" s="615"/>
      <c r="AU25" s="609"/>
      <c r="AV25" s="609"/>
      <c r="AW25" s="607"/>
      <c r="AX25" s="84" t="s">
        <v>1389</v>
      </c>
      <c r="AY25" s="603"/>
      <c r="AZ25" s="603"/>
      <c r="BA25" s="603"/>
      <c r="BB25" s="601"/>
    </row>
    <row r="26" spans="1:54" ht="369.75" x14ac:dyDescent="0.2">
      <c r="A26" s="607"/>
      <c r="B26" s="613"/>
      <c r="C26" s="607"/>
      <c r="D26" s="614"/>
      <c r="E26" s="74" t="s">
        <v>576</v>
      </c>
      <c r="F26" s="64" t="s">
        <v>512</v>
      </c>
      <c r="G26" s="64" t="s">
        <v>512</v>
      </c>
      <c r="H26" s="64" t="s">
        <v>512</v>
      </c>
      <c r="I26" s="64"/>
      <c r="J26" s="64"/>
      <c r="K26" s="64"/>
      <c r="L26" s="75" t="s">
        <v>626</v>
      </c>
      <c r="M26" s="606"/>
      <c r="N26" s="606"/>
      <c r="O26" s="606"/>
      <c r="P26" s="81"/>
      <c r="Q26" s="606"/>
      <c r="R26" s="610"/>
      <c r="S26" s="606"/>
      <c r="T26" s="606"/>
      <c r="U26" s="606"/>
      <c r="V26" s="606"/>
      <c r="W26" s="65">
        <v>4</v>
      </c>
      <c r="X26" s="606"/>
      <c r="Y26" s="77" t="s">
        <v>627</v>
      </c>
      <c r="Z26" s="77" t="s">
        <v>628</v>
      </c>
      <c r="AA26" s="77" t="s">
        <v>629</v>
      </c>
      <c r="AB26" s="77" t="s">
        <v>630</v>
      </c>
      <c r="AC26" s="77" t="s">
        <v>631</v>
      </c>
      <c r="AD26" s="77" t="s">
        <v>632</v>
      </c>
      <c r="AE26" s="65" t="str">
        <f t="shared" si="0"/>
        <v>Impacto</v>
      </c>
      <c r="AF26" s="69" t="s">
        <v>14</v>
      </c>
      <c r="AG26" s="69" t="s">
        <v>7</v>
      </c>
      <c r="AH26" s="67" t="str">
        <f t="shared" si="6"/>
        <v>25%</v>
      </c>
      <c r="AI26" s="69" t="s">
        <v>17</v>
      </c>
      <c r="AJ26" s="604"/>
      <c r="AK26" s="69" t="s">
        <v>20</v>
      </c>
      <c r="AL26" s="69" t="s">
        <v>110</v>
      </c>
      <c r="AM26" s="70">
        <v>0.13</v>
      </c>
      <c r="AN26" s="78" t="str">
        <f t="shared" si="1"/>
        <v>Muy Baja</v>
      </c>
      <c r="AO26" s="67">
        <f t="shared" si="4"/>
        <v>0.13</v>
      </c>
      <c r="AP26" s="78" t="str">
        <f t="shared" si="2"/>
        <v>Menor</v>
      </c>
      <c r="AQ26" s="67">
        <v>0.4</v>
      </c>
      <c r="AR26" s="79" t="str">
        <f t="shared" si="3"/>
        <v>Bajo</v>
      </c>
      <c r="AS26" s="606"/>
      <c r="AT26" s="615"/>
      <c r="AU26" s="609"/>
      <c r="AV26" s="609"/>
      <c r="AW26" s="607"/>
      <c r="AX26" s="84" t="s">
        <v>1389</v>
      </c>
      <c r="AY26" s="603"/>
      <c r="AZ26" s="603"/>
      <c r="BA26" s="603"/>
      <c r="BB26" s="601"/>
    </row>
    <row r="27" spans="1:54" ht="280.5" x14ac:dyDescent="0.2">
      <c r="A27" s="607" t="s">
        <v>507</v>
      </c>
      <c r="B27" s="612" t="s">
        <v>633</v>
      </c>
      <c r="C27" s="607" t="s">
        <v>634</v>
      </c>
      <c r="D27" s="614" t="s">
        <v>635</v>
      </c>
      <c r="E27" s="74" t="s">
        <v>636</v>
      </c>
      <c r="F27" s="64" t="s">
        <v>512</v>
      </c>
      <c r="G27" s="64"/>
      <c r="H27" s="64"/>
      <c r="I27" s="64"/>
      <c r="J27" s="64"/>
      <c r="K27" s="64" t="s">
        <v>512</v>
      </c>
      <c r="L27" s="75" t="s">
        <v>637</v>
      </c>
      <c r="M27" s="609">
        <v>8</v>
      </c>
      <c r="N27" s="611" t="str">
        <f>IF(M27&lt;=0,"",IF(M27&lt;=2,"Muy Baja",IF(M27&lt;=24,"Baja",IF(M27&lt;=500,"Media",IF(M27&lt;=5000,"Alta","Muy Alta")))))</f>
        <v>Baja</v>
      </c>
      <c r="O27" s="610">
        <f>IF(N27="","",IF(N27="Muy Baja",0.2,IF(N27="Baja",0.4,IF(N27="Media",0.6,IF(N27="Alta",0.8,IF(N27="Muy Alta",1,))))))</f>
        <v>0.4</v>
      </c>
      <c r="P27" s="66"/>
      <c r="Q27" s="610" t="s">
        <v>139</v>
      </c>
      <c r="R27" s="610"/>
      <c r="S27" s="610" t="str">
        <f>IF(NOT(ISERROR(MATCH(Q27,'[4]Tabla Impacto'!$B$221:$B$223,0))),'[4]Tabla Impacto'!$F$223&amp;"Por favor no seleccionar los criterios de impacto(Afectación Económica o presupuestal y Pérdida Reputacional)",Q27)</f>
        <v xml:space="preserve">     El riesgo afecta la imagen de la entidad internamente, de conocimiento general, nivel interno, de junta dircetiva y accionistas y/o de provedores</v>
      </c>
      <c r="T27" s="611" t="str">
        <f>IF(OR(S27='[4]Tabla Impacto'!$C$11,S27='[4]Tabla Impacto'!$D$11),"Leve",IF(OR(S27='[4]Tabla Impacto'!$C$12,S27='[4]Tabla Impacto'!$D$12),"Menor",IF(OR(S27='[4]Tabla Impacto'!$C$13,S27='[4]Tabla Impacto'!$D$13),"Moderado",IF(OR(S27='[4]Tabla Impacto'!$C$14,S27='[4]Tabla Impacto'!$D$14),"Mayor",IF(OR(S27='[4]Tabla Impacto'!$C$15,S27='[4]Tabla Impacto'!$D$15),"Catastrófico","")))))</f>
        <v>Menor</v>
      </c>
      <c r="U27" s="610">
        <f>IF(T27="","",IF(T27="Leve",0.2,IF(T27="Menor",0.4,IF(T27="Moderado",0.6,IF(T27="Mayor",0.8,IF(T27="Catastrófico",1,))))))</f>
        <v>0.4</v>
      </c>
      <c r="V27" s="605" t="str">
        <f>IF(OR(AND(N27="Muy Baja",T27="Leve"),AND(N27="Muy Baja",T27="Menor"),AND(N27="Baja",T27="Leve")),"Bajo",IF(OR(AND(N27="Muy baja",T27="Moderado"),AND(N27="Baja",T27="Menor"),AND(N27="Baja",T27="Moderado"),AND(N27="Media",T27="Leve"),AND(N27="Media",T27="Menor"),AND(N27="Media",T27="Moderado"),AND(N27="Alta",T27="Leve"),AND(N27="Alta",T27="Menor")),"Moderado",IF(OR(AND(N27="Muy Baja",T27="Mayor"),AND(N27="Baja",T27="Mayor"),AND(N27="Media",T27="Mayor"),AND(N27="Alta",T27="Moderado"),AND(N27="Alta",T27="Mayor"),AND(N27="Muy Alta",T27="Leve"),AND(N27="Muy Alta",T27="Menor"),AND(N27="Muy Alta",T27="Moderado"),AND(N27="Muy Alta",T27="Mayor")),"Alto",IF(OR(AND(N27="Muy Baja",T27="Catastrófico"),AND(N27="Baja",T27="Catastrófico"),AND(N27="Media",T27="Catastrófico"),AND(N27="Alta",T27="Catastrófico"),AND(N27="Muy Alta",T27="Catastrófico")),"Extremo",""))))</f>
        <v>Moderado</v>
      </c>
      <c r="W27" s="65">
        <v>1</v>
      </c>
      <c r="X27" s="607" t="s">
        <v>550</v>
      </c>
      <c r="Y27" s="77" t="s">
        <v>638</v>
      </c>
      <c r="Z27" s="77" t="s">
        <v>425</v>
      </c>
      <c r="AA27" s="77" t="s">
        <v>639</v>
      </c>
      <c r="AB27" s="77" t="s">
        <v>640</v>
      </c>
      <c r="AC27" s="77" t="s">
        <v>641</v>
      </c>
      <c r="AD27" s="77" t="s">
        <v>642</v>
      </c>
      <c r="AE27" s="65" t="str">
        <f t="shared" si="0"/>
        <v>Probabilidad</v>
      </c>
      <c r="AF27" s="69" t="s">
        <v>12</v>
      </c>
      <c r="AG27" s="69" t="s">
        <v>7</v>
      </c>
      <c r="AH27" s="67" t="str">
        <f t="shared" si="6"/>
        <v>40%</v>
      </c>
      <c r="AI27" s="69" t="s">
        <v>17</v>
      </c>
      <c r="AJ27" s="604" t="s">
        <v>970</v>
      </c>
      <c r="AK27" s="69" t="s">
        <v>20</v>
      </c>
      <c r="AL27" s="69" t="s">
        <v>110</v>
      </c>
      <c r="AM27" s="70">
        <f>IFERROR(IF(AE27="Probabilidad",(O27-(+O27*AH27)),IF(AE27="Impacto",O27,"")),"")</f>
        <v>0.24</v>
      </c>
      <c r="AN27" s="78" t="str">
        <f t="shared" si="1"/>
        <v>Baja</v>
      </c>
      <c r="AO27" s="67">
        <f t="shared" si="4"/>
        <v>0.24</v>
      </c>
      <c r="AP27" s="78" t="str">
        <f t="shared" si="2"/>
        <v>Menor</v>
      </c>
      <c r="AQ27" s="67">
        <v>0.4</v>
      </c>
      <c r="AR27" s="79" t="str">
        <f t="shared" si="3"/>
        <v>Moderado</v>
      </c>
      <c r="AS27" s="608" t="s">
        <v>29</v>
      </c>
      <c r="AT27" s="607" t="s">
        <v>950</v>
      </c>
      <c r="AU27" s="609" t="s">
        <v>375</v>
      </c>
      <c r="AV27" s="609" t="s">
        <v>375</v>
      </c>
      <c r="AW27" s="607" t="s">
        <v>643</v>
      </c>
      <c r="AX27" s="84" t="s">
        <v>1391</v>
      </c>
      <c r="AY27" s="603" t="s">
        <v>1392</v>
      </c>
      <c r="AZ27" s="603" t="s">
        <v>643</v>
      </c>
      <c r="BA27" s="603" t="s">
        <v>1382</v>
      </c>
      <c r="BB27" s="601" t="s">
        <v>1400</v>
      </c>
    </row>
    <row r="28" spans="1:54" ht="331.5" x14ac:dyDescent="0.2">
      <c r="A28" s="607"/>
      <c r="B28" s="613"/>
      <c r="C28" s="607"/>
      <c r="D28" s="614"/>
      <c r="E28" s="74" t="s">
        <v>529</v>
      </c>
      <c r="F28" s="64" t="s">
        <v>512</v>
      </c>
      <c r="G28" s="64"/>
      <c r="H28" s="64" t="s">
        <v>512</v>
      </c>
      <c r="I28" s="64" t="s">
        <v>512</v>
      </c>
      <c r="J28" s="64"/>
      <c r="K28" s="64" t="s">
        <v>512</v>
      </c>
      <c r="L28" s="75" t="s">
        <v>644</v>
      </c>
      <c r="M28" s="606"/>
      <c r="N28" s="606"/>
      <c r="O28" s="606"/>
      <c r="P28" s="81"/>
      <c r="Q28" s="606"/>
      <c r="R28" s="610"/>
      <c r="S28" s="606"/>
      <c r="T28" s="606"/>
      <c r="U28" s="606"/>
      <c r="V28" s="606"/>
      <c r="W28" s="65">
        <v>2</v>
      </c>
      <c r="X28" s="606"/>
      <c r="Y28" s="77" t="s">
        <v>645</v>
      </c>
      <c r="Z28" s="77" t="s">
        <v>425</v>
      </c>
      <c r="AA28" s="77" t="s">
        <v>646</v>
      </c>
      <c r="AB28" s="77" t="s">
        <v>647</v>
      </c>
      <c r="AC28" s="77" t="s">
        <v>648</v>
      </c>
      <c r="AD28" s="77" t="s">
        <v>649</v>
      </c>
      <c r="AE28" s="65" t="str">
        <f t="shared" si="0"/>
        <v>Probabilidad</v>
      </c>
      <c r="AF28" s="69" t="s">
        <v>12</v>
      </c>
      <c r="AG28" s="69" t="s">
        <v>7</v>
      </c>
      <c r="AH28" s="67" t="str">
        <f t="shared" si="6"/>
        <v>40%</v>
      </c>
      <c r="AI28" s="69" t="s">
        <v>17</v>
      </c>
      <c r="AJ28" s="604"/>
      <c r="AK28" s="69" t="s">
        <v>20</v>
      </c>
      <c r="AL28" s="69" t="s">
        <v>110</v>
      </c>
      <c r="AM28" s="70">
        <f>IFERROR(IF(AND(AE27="Probabilidad",AE28="Probabilidad"),(AO27-(+AO27*AH28)),IF(AE28="Probabilidad",(O27-(+O27*AH28)),IF(AE28="Impacto",AO27,""))),"")</f>
        <v>0.14399999999999999</v>
      </c>
      <c r="AN28" s="78" t="str">
        <f t="shared" si="1"/>
        <v>Muy Baja</v>
      </c>
      <c r="AO28" s="67">
        <f t="shared" si="4"/>
        <v>0.14399999999999999</v>
      </c>
      <c r="AP28" s="78" t="str">
        <f t="shared" si="2"/>
        <v>Menor</v>
      </c>
      <c r="AQ28" s="67">
        <v>0.4</v>
      </c>
      <c r="AR28" s="79" t="str">
        <f t="shared" si="3"/>
        <v>Bajo</v>
      </c>
      <c r="AS28" s="606"/>
      <c r="AT28" s="606"/>
      <c r="AU28" s="609"/>
      <c r="AV28" s="609"/>
      <c r="AW28" s="607"/>
      <c r="AX28" s="84" t="s">
        <v>1393</v>
      </c>
      <c r="AY28" s="603"/>
      <c r="AZ28" s="603"/>
      <c r="BA28" s="603"/>
      <c r="BB28" s="601"/>
    </row>
    <row r="29" spans="1:54" ht="204" x14ac:dyDescent="0.2">
      <c r="A29" s="607"/>
      <c r="B29" s="613"/>
      <c r="C29" s="607"/>
      <c r="D29" s="614"/>
      <c r="E29" s="74" t="s">
        <v>636</v>
      </c>
      <c r="F29" s="64" t="s">
        <v>512</v>
      </c>
      <c r="G29" s="64"/>
      <c r="H29" s="64"/>
      <c r="I29" s="64"/>
      <c r="J29" s="64"/>
      <c r="K29" s="64" t="s">
        <v>512</v>
      </c>
      <c r="L29" s="75" t="s">
        <v>650</v>
      </c>
      <c r="M29" s="606"/>
      <c r="N29" s="606"/>
      <c r="O29" s="606"/>
      <c r="P29" s="81"/>
      <c r="Q29" s="606"/>
      <c r="R29" s="610"/>
      <c r="S29" s="606"/>
      <c r="T29" s="606"/>
      <c r="U29" s="606"/>
      <c r="V29" s="606"/>
      <c r="W29" s="65">
        <v>3</v>
      </c>
      <c r="X29" s="606"/>
      <c r="Y29" s="77" t="s">
        <v>645</v>
      </c>
      <c r="Z29" s="77" t="s">
        <v>651</v>
      </c>
      <c r="AA29" s="77" t="s">
        <v>652</v>
      </c>
      <c r="AB29" s="77" t="s">
        <v>653</v>
      </c>
      <c r="AC29" s="77" t="s">
        <v>654</v>
      </c>
      <c r="AD29" s="77" t="s">
        <v>601</v>
      </c>
      <c r="AE29" s="65" t="str">
        <f t="shared" si="0"/>
        <v>Probabilidad</v>
      </c>
      <c r="AF29" s="69" t="s">
        <v>12</v>
      </c>
      <c r="AG29" s="69" t="s">
        <v>7</v>
      </c>
      <c r="AH29" s="67" t="str">
        <f t="shared" si="6"/>
        <v>40%</v>
      </c>
      <c r="AI29" s="69" t="s">
        <v>17</v>
      </c>
      <c r="AJ29" s="604"/>
      <c r="AK29" s="69" t="s">
        <v>20</v>
      </c>
      <c r="AL29" s="69" t="s">
        <v>110</v>
      </c>
      <c r="AM29" s="70">
        <v>8.5999999999999993E-2</v>
      </c>
      <c r="AN29" s="78" t="str">
        <f t="shared" si="1"/>
        <v>Muy Baja</v>
      </c>
      <c r="AO29" s="67">
        <f t="shared" si="4"/>
        <v>8.5999999999999993E-2</v>
      </c>
      <c r="AP29" s="78" t="str">
        <f t="shared" si="2"/>
        <v>Menor</v>
      </c>
      <c r="AQ29" s="67">
        <v>0.4</v>
      </c>
      <c r="AR29" s="79" t="str">
        <f t="shared" si="3"/>
        <v>Bajo</v>
      </c>
      <c r="AS29" s="606"/>
      <c r="AT29" s="606"/>
      <c r="AU29" s="609"/>
      <c r="AV29" s="609"/>
      <c r="AW29" s="607"/>
      <c r="AX29" s="84" t="s">
        <v>1394</v>
      </c>
      <c r="AY29" s="603"/>
      <c r="AZ29" s="603"/>
      <c r="BA29" s="603"/>
      <c r="BB29" s="601"/>
    </row>
    <row r="30" spans="1:54" ht="369.75" x14ac:dyDescent="0.2">
      <c r="A30" s="607" t="s">
        <v>507</v>
      </c>
      <c r="B30" s="612" t="s">
        <v>655</v>
      </c>
      <c r="C30" s="607" t="s">
        <v>656</v>
      </c>
      <c r="D30" s="614" t="s">
        <v>510</v>
      </c>
      <c r="E30" s="74" t="s">
        <v>576</v>
      </c>
      <c r="F30" s="64"/>
      <c r="G30" s="64" t="s">
        <v>512</v>
      </c>
      <c r="H30" s="64" t="s">
        <v>512</v>
      </c>
      <c r="I30" s="64"/>
      <c r="J30" s="64"/>
      <c r="K30" s="64" t="s">
        <v>512</v>
      </c>
      <c r="L30" s="75" t="s">
        <v>657</v>
      </c>
      <c r="M30" s="609">
        <v>365</v>
      </c>
      <c r="N30" s="611" t="str">
        <f>IF(M30&lt;=0,"",IF(M30&lt;=2,"Muy Baja",IF(M30&lt;=24,"Baja",IF(M30&lt;=500,"Media",IF(M30&lt;=5000,"Alta","Muy Alta")))))</f>
        <v>Media</v>
      </c>
      <c r="O30" s="610">
        <f>IF(N30="","",IF(N30="Muy Baja",0.2,IF(N30="Baja",0.4,IF(N30="Media",0.6,IF(N30="Alta",0.8,IF(N30="Muy Alta",1,))))))</f>
        <v>0.6</v>
      </c>
      <c r="P30" s="66"/>
      <c r="Q30" s="610" t="s">
        <v>139</v>
      </c>
      <c r="R30" s="610"/>
      <c r="S30" s="610" t="str">
        <f>IF(NOT(ISERROR(MATCH(Q30,'[4]Tabla Impacto'!$B$221:$B$223,0))),'[4]Tabla Impacto'!$F$223&amp;"Por favor no seleccionar los criterios de impacto(Afectación Económica o presupuestal y Pérdida Reputacional)",Q30)</f>
        <v xml:space="preserve">     El riesgo afecta la imagen de la entidad internamente, de conocimiento general, nivel interno, de junta dircetiva y accionistas y/o de provedores</v>
      </c>
      <c r="T30" s="611" t="str">
        <f>IF(OR(S30='[4]Tabla Impacto'!$C$11,S30='[4]Tabla Impacto'!$D$11),"Leve",IF(OR(S30='[4]Tabla Impacto'!$C$12,S30='[4]Tabla Impacto'!$D$12),"Menor",IF(OR(S30='[4]Tabla Impacto'!$C$13,S30='[4]Tabla Impacto'!$D$13),"Moderado",IF(OR(S30='[4]Tabla Impacto'!$C$14,S30='[4]Tabla Impacto'!$D$14),"Mayor",IF(OR(S30='[4]Tabla Impacto'!$C$15,S30='[4]Tabla Impacto'!$D$15),"Catastrófico","")))))</f>
        <v>Menor</v>
      </c>
      <c r="U30" s="610">
        <f>IF(T30="","",IF(T30="Leve",0.2,IF(T30="Menor",0.4,IF(T30="Moderado",0.6,IF(T30="Mayor",0.8,IF(T30="Catastrófico",1,))))))</f>
        <v>0.4</v>
      </c>
      <c r="V30" s="605" t="str">
        <f>IF(OR(AND(N30="Muy Baja",T30="Leve"),AND(N30="Muy Baja",T30="Menor"),AND(N30="Baja",T30="Leve")),"Bajo",IF(OR(AND(N30="Muy baja",T30="Moderado"),AND(N30="Baja",T30="Menor"),AND(N30="Baja",T30="Moderado"),AND(N30="Media",T30="Leve"),AND(N30="Media",T30="Menor"),AND(N30="Media",T30="Moderado"),AND(N30="Alta",T30="Leve"),AND(N30="Alta",T30="Menor")),"Moderado",IF(OR(AND(N30="Muy Baja",T30="Mayor"),AND(N30="Baja",T30="Mayor"),AND(N30="Media",T30="Mayor"),AND(N30="Alta",T30="Moderado"),AND(N30="Alta",T30="Mayor"),AND(N30="Muy Alta",T30="Leve"),AND(N30="Muy Alta",T30="Menor"),AND(N30="Muy Alta",T30="Moderado"),AND(N30="Muy Alta",T30="Mayor")),"Alto",IF(OR(AND(N30="Muy Baja",T30="Catastrófico"),AND(N30="Baja",T30="Catastrófico"),AND(N30="Media",T30="Catastrófico"),AND(N30="Alta",T30="Catastrófico"),AND(N30="Muy Alta",T30="Catastrófico")),"Extremo",""))))</f>
        <v>Moderado</v>
      </c>
      <c r="W30" s="65">
        <v>1</v>
      </c>
      <c r="X30" s="607" t="s">
        <v>550</v>
      </c>
      <c r="Y30" s="77" t="s">
        <v>658</v>
      </c>
      <c r="Z30" s="77" t="s">
        <v>273</v>
      </c>
      <c r="AA30" s="77" t="s">
        <v>659</v>
      </c>
      <c r="AB30" s="77" t="s">
        <v>660</v>
      </c>
      <c r="AC30" s="77" t="s">
        <v>661</v>
      </c>
      <c r="AD30" s="77" t="s">
        <v>613</v>
      </c>
      <c r="AE30" s="65" t="str">
        <f t="shared" si="0"/>
        <v>Probabilidad</v>
      </c>
      <c r="AF30" s="69" t="s">
        <v>12</v>
      </c>
      <c r="AG30" s="69" t="s">
        <v>7</v>
      </c>
      <c r="AH30" s="67" t="str">
        <f t="shared" si="6"/>
        <v>40%</v>
      </c>
      <c r="AI30" s="69" t="s">
        <v>17</v>
      </c>
      <c r="AJ30" s="83" t="s">
        <v>971</v>
      </c>
      <c r="AK30" s="69" t="s">
        <v>20</v>
      </c>
      <c r="AL30" s="69" t="s">
        <v>110</v>
      </c>
      <c r="AM30" s="70">
        <f>IFERROR(IF(AE30="Probabilidad",(O30-(+O30*AH30)),IF(AE30="Impacto",O30,"")),"")</f>
        <v>0.36</v>
      </c>
      <c r="AN30" s="78" t="str">
        <f t="shared" si="1"/>
        <v>Baja</v>
      </c>
      <c r="AO30" s="67">
        <f t="shared" si="4"/>
        <v>0.36</v>
      </c>
      <c r="AP30" s="78" t="str">
        <f t="shared" si="2"/>
        <v>Menor</v>
      </c>
      <c r="AQ30" s="67">
        <f>IFERROR(IF(AE30="Impacto",(U30-(+U30*AH30)),IF(AE30="Probabilidad",U30,"")),"")</f>
        <v>0.4</v>
      </c>
      <c r="AR30" s="79" t="str">
        <f t="shared" si="3"/>
        <v>Moderado</v>
      </c>
      <c r="AS30" s="608" t="s">
        <v>29</v>
      </c>
      <c r="AT30" s="607" t="s">
        <v>950</v>
      </c>
      <c r="AU30" s="609" t="s">
        <v>375</v>
      </c>
      <c r="AV30" s="609" t="s">
        <v>375</v>
      </c>
      <c r="AW30" s="602" t="s">
        <v>662</v>
      </c>
      <c r="AX30" s="84" t="s">
        <v>1389</v>
      </c>
      <c r="AY30" s="603" t="s">
        <v>1395</v>
      </c>
      <c r="AZ30" s="603" t="s">
        <v>662</v>
      </c>
      <c r="BA30" s="603" t="s">
        <v>1382</v>
      </c>
      <c r="BB30" s="601" t="s">
        <v>1400</v>
      </c>
    </row>
    <row r="31" spans="1:54" ht="255" x14ac:dyDescent="0.2">
      <c r="A31" s="607"/>
      <c r="B31" s="613"/>
      <c r="C31" s="607"/>
      <c r="D31" s="614"/>
      <c r="E31" s="74" t="s">
        <v>511</v>
      </c>
      <c r="F31" s="64" t="s">
        <v>512</v>
      </c>
      <c r="G31" s="64"/>
      <c r="H31" s="64"/>
      <c r="I31" s="64" t="s">
        <v>512</v>
      </c>
      <c r="J31" s="64"/>
      <c r="K31" s="64" t="s">
        <v>512</v>
      </c>
      <c r="L31" s="75" t="s">
        <v>663</v>
      </c>
      <c r="M31" s="606"/>
      <c r="N31" s="606"/>
      <c r="O31" s="606"/>
      <c r="P31" s="81"/>
      <c r="Q31" s="606"/>
      <c r="R31" s="610"/>
      <c r="S31" s="606"/>
      <c r="T31" s="606"/>
      <c r="U31" s="606"/>
      <c r="V31" s="606"/>
      <c r="W31" s="65">
        <v>2</v>
      </c>
      <c r="X31" s="606"/>
      <c r="Y31" s="77" t="s">
        <v>658</v>
      </c>
      <c r="Z31" s="77" t="s">
        <v>336</v>
      </c>
      <c r="AA31" s="77" t="s">
        <v>664</v>
      </c>
      <c r="AB31" s="77" t="s">
        <v>665</v>
      </c>
      <c r="AC31" s="77" t="s">
        <v>666</v>
      </c>
      <c r="AD31" s="77" t="s">
        <v>667</v>
      </c>
      <c r="AE31" s="65" t="str">
        <f t="shared" si="0"/>
        <v>Probabilidad</v>
      </c>
      <c r="AF31" s="69" t="s">
        <v>12</v>
      </c>
      <c r="AG31" s="69" t="s">
        <v>7</v>
      </c>
      <c r="AH31" s="67" t="str">
        <f t="shared" si="6"/>
        <v>40%</v>
      </c>
      <c r="AI31" s="69" t="s">
        <v>17</v>
      </c>
      <c r="AJ31" s="604" t="s">
        <v>972</v>
      </c>
      <c r="AK31" s="69" t="s">
        <v>20</v>
      </c>
      <c r="AL31" s="69" t="s">
        <v>110</v>
      </c>
      <c r="AM31" s="70">
        <f>IFERROR(IF(AND(AE30="Probabilidad",AE31="Probabilidad"),(AO30-(+AO30*AH31)),IF(AE31="Probabilidad",(O30-(+O30*AH31)),IF(AE31="Impacto",AO30,""))),"")</f>
        <v>0.216</v>
      </c>
      <c r="AN31" s="78" t="str">
        <f t="shared" si="1"/>
        <v>Baja</v>
      </c>
      <c r="AO31" s="67">
        <f t="shared" si="4"/>
        <v>0.216</v>
      </c>
      <c r="AP31" s="78" t="str">
        <f t="shared" si="2"/>
        <v>Menor</v>
      </c>
      <c r="AQ31" s="67">
        <f>IFERROR(IF(AND(AE30="Impacto",AE31="Impacto"),(AQ27-(+AQ27*AH31)),IF(AE31="Impacto",($U$31-(+$U$31*AH31)),IF(AE31="Probabilidad",AQ27,""))),"")</f>
        <v>0.4</v>
      </c>
      <c r="AR31" s="79" t="str">
        <f t="shared" si="3"/>
        <v>Moderado</v>
      </c>
      <c r="AS31" s="606"/>
      <c r="AT31" s="606"/>
      <c r="AU31" s="609"/>
      <c r="AV31" s="609"/>
      <c r="AW31" s="602"/>
      <c r="AX31" s="84" t="s">
        <v>1396</v>
      </c>
      <c r="AY31" s="603"/>
      <c r="AZ31" s="603"/>
      <c r="BA31" s="603"/>
      <c r="BB31" s="601"/>
    </row>
    <row r="32" spans="1:54" ht="216.75" x14ac:dyDescent="0.2">
      <c r="A32" s="607"/>
      <c r="B32" s="613"/>
      <c r="C32" s="607"/>
      <c r="D32" s="614"/>
      <c r="E32" s="74" t="s">
        <v>668</v>
      </c>
      <c r="F32" s="64" t="s">
        <v>512</v>
      </c>
      <c r="G32" s="64"/>
      <c r="H32" s="64"/>
      <c r="I32" s="64" t="s">
        <v>512</v>
      </c>
      <c r="J32" s="64"/>
      <c r="K32" s="64" t="s">
        <v>512</v>
      </c>
      <c r="L32" s="75" t="s">
        <v>669</v>
      </c>
      <c r="M32" s="606"/>
      <c r="N32" s="606"/>
      <c r="O32" s="606"/>
      <c r="P32" s="81"/>
      <c r="Q32" s="606"/>
      <c r="R32" s="610"/>
      <c r="S32" s="606"/>
      <c r="T32" s="606"/>
      <c r="U32" s="606"/>
      <c r="V32" s="606"/>
      <c r="W32" s="65">
        <v>3</v>
      </c>
      <c r="X32" s="606"/>
      <c r="Y32" s="77" t="s">
        <v>658</v>
      </c>
      <c r="Z32" s="77" t="s">
        <v>336</v>
      </c>
      <c r="AA32" s="77" t="s">
        <v>670</v>
      </c>
      <c r="AB32" s="77" t="s">
        <v>671</v>
      </c>
      <c r="AC32" s="77" t="s">
        <v>672</v>
      </c>
      <c r="AD32" s="77" t="s">
        <v>673</v>
      </c>
      <c r="AE32" s="65" t="str">
        <f t="shared" si="0"/>
        <v>Probabilidad</v>
      </c>
      <c r="AF32" s="69" t="s">
        <v>12</v>
      </c>
      <c r="AG32" s="69" t="s">
        <v>7</v>
      </c>
      <c r="AH32" s="67" t="str">
        <f t="shared" si="6"/>
        <v>40%</v>
      </c>
      <c r="AI32" s="69" t="s">
        <v>17</v>
      </c>
      <c r="AJ32" s="604"/>
      <c r="AK32" s="69" t="s">
        <v>20</v>
      </c>
      <c r="AL32" s="69" t="s">
        <v>110</v>
      </c>
      <c r="AM32" s="70">
        <f t="shared" ref="AM32:AM33" si="9">IFERROR(IF(AND(AE31="Probabilidad",AE32="Probabilidad"),(AO31-(+AO31*AH32)),IF(AND(AE31="Impacto",AE32="Probabilidad"),(AO30-(+AO30*AH32)),IF(AE32="Impacto",AO31,""))),"")</f>
        <v>0.12959999999999999</v>
      </c>
      <c r="AN32" s="78" t="str">
        <f t="shared" si="1"/>
        <v>Muy Baja</v>
      </c>
      <c r="AO32" s="67">
        <f t="shared" si="4"/>
        <v>0.12959999999999999</v>
      </c>
      <c r="AP32" s="78" t="str">
        <f t="shared" si="2"/>
        <v>Menor</v>
      </c>
      <c r="AQ32" s="67">
        <f t="shared" ref="AQ32:AQ33" si="10">IFERROR(IF(AND(AE31="Impacto",AE32="Impacto"),(AQ31-(+AQ31*AH32)),IF(AND(AE31="Probabilidad",AE32="Impacto"),(AQ30-(+AQ30*AH32)),IF(AE32="Probabilidad",AQ31,""))),"")</f>
        <v>0.4</v>
      </c>
      <c r="AR32" s="79" t="str">
        <f t="shared" si="3"/>
        <v>Bajo</v>
      </c>
      <c r="AS32" s="606"/>
      <c r="AT32" s="606"/>
      <c r="AU32" s="609"/>
      <c r="AV32" s="609"/>
      <c r="AW32" s="602"/>
      <c r="AX32" s="84" t="s">
        <v>1397</v>
      </c>
      <c r="AY32" s="603"/>
      <c r="AZ32" s="603"/>
      <c r="BA32" s="603"/>
      <c r="BB32" s="601"/>
    </row>
    <row r="33" spans="1:54" ht="255" x14ac:dyDescent="0.2">
      <c r="A33" s="607"/>
      <c r="B33" s="613"/>
      <c r="C33" s="607"/>
      <c r="D33" s="614"/>
      <c r="E33" s="74" t="s">
        <v>537</v>
      </c>
      <c r="F33" s="64" t="s">
        <v>512</v>
      </c>
      <c r="G33" s="64"/>
      <c r="H33" s="64" t="s">
        <v>512</v>
      </c>
      <c r="I33" s="64" t="s">
        <v>512</v>
      </c>
      <c r="J33" s="64"/>
      <c r="K33" s="64"/>
      <c r="L33" s="75" t="s">
        <v>674</v>
      </c>
      <c r="M33" s="606"/>
      <c r="N33" s="606"/>
      <c r="O33" s="606"/>
      <c r="P33" s="81"/>
      <c r="Q33" s="606"/>
      <c r="R33" s="610"/>
      <c r="S33" s="606"/>
      <c r="T33" s="606"/>
      <c r="U33" s="606"/>
      <c r="V33" s="606"/>
      <c r="W33" s="65">
        <v>4</v>
      </c>
      <c r="X33" s="606"/>
      <c r="Y33" s="77" t="s">
        <v>658</v>
      </c>
      <c r="Z33" s="77" t="s">
        <v>459</v>
      </c>
      <c r="AA33" s="77" t="s">
        <v>675</v>
      </c>
      <c r="AB33" s="77" t="s">
        <v>676</v>
      </c>
      <c r="AC33" s="77" t="s">
        <v>677</v>
      </c>
      <c r="AD33" s="77" t="s">
        <v>678</v>
      </c>
      <c r="AE33" s="65" t="str">
        <f t="shared" si="0"/>
        <v>Probabilidad</v>
      </c>
      <c r="AF33" s="69" t="s">
        <v>12</v>
      </c>
      <c r="AG33" s="69" t="s">
        <v>7</v>
      </c>
      <c r="AH33" s="67" t="str">
        <f t="shared" si="6"/>
        <v>40%</v>
      </c>
      <c r="AI33" s="69" t="s">
        <v>17</v>
      </c>
      <c r="AJ33" s="83" t="s">
        <v>973</v>
      </c>
      <c r="AK33" s="69" t="s">
        <v>20</v>
      </c>
      <c r="AL33" s="69" t="s">
        <v>110</v>
      </c>
      <c r="AM33" s="70">
        <f t="shared" si="9"/>
        <v>7.7759999999999996E-2</v>
      </c>
      <c r="AN33" s="78" t="str">
        <f t="shared" si="1"/>
        <v>Muy Baja</v>
      </c>
      <c r="AO33" s="67">
        <f t="shared" si="4"/>
        <v>7.7759999999999996E-2</v>
      </c>
      <c r="AP33" s="78" t="str">
        <f t="shared" si="2"/>
        <v>Menor</v>
      </c>
      <c r="AQ33" s="67">
        <f t="shared" si="10"/>
        <v>0.4</v>
      </c>
      <c r="AR33" s="79" t="str">
        <f t="shared" si="3"/>
        <v>Bajo</v>
      </c>
      <c r="AS33" s="606"/>
      <c r="AT33" s="606"/>
      <c r="AU33" s="609"/>
      <c r="AV33" s="609"/>
      <c r="AW33" s="602"/>
      <c r="AX33" s="84" t="s">
        <v>1398</v>
      </c>
      <c r="AY33" s="603"/>
      <c r="AZ33" s="603"/>
      <c r="BA33" s="603"/>
      <c r="BB33" s="601"/>
    </row>
    <row r="34" spans="1:54" ht="382.5" x14ac:dyDescent="0.2">
      <c r="A34" s="607"/>
      <c r="B34" s="613"/>
      <c r="C34" s="607"/>
      <c r="D34" s="614"/>
      <c r="E34" s="74" t="s">
        <v>564</v>
      </c>
      <c r="F34" s="64" t="s">
        <v>512</v>
      </c>
      <c r="G34" s="64"/>
      <c r="H34" s="64" t="s">
        <v>512</v>
      </c>
      <c r="I34" s="64" t="s">
        <v>512</v>
      </c>
      <c r="J34" s="64"/>
      <c r="K34" s="64"/>
      <c r="L34" s="75" t="s">
        <v>679</v>
      </c>
      <c r="M34" s="606"/>
      <c r="N34" s="606"/>
      <c r="O34" s="606"/>
      <c r="P34" s="81"/>
      <c r="Q34" s="606"/>
      <c r="R34" s="610"/>
      <c r="S34" s="606"/>
      <c r="T34" s="606"/>
      <c r="U34" s="606"/>
      <c r="V34" s="606"/>
      <c r="W34" s="65">
        <v>5</v>
      </c>
      <c r="X34" s="606"/>
      <c r="Y34" s="77" t="s">
        <v>658</v>
      </c>
      <c r="Z34" s="77" t="s">
        <v>273</v>
      </c>
      <c r="AA34" s="77" t="s">
        <v>680</v>
      </c>
      <c r="AB34" s="77" t="s">
        <v>681</v>
      </c>
      <c r="AC34" s="77" t="s">
        <v>682</v>
      </c>
      <c r="AD34" s="77" t="s">
        <v>683</v>
      </c>
      <c r="AE34" s="65" t="str">
        <f t="shared" si="0"/>
        <v>Probabilidad</v>
      </c>
      <c r="AF34" s="69" t="s">
        <v>12</v>
      </c>
      <c r="AG34" s="69" t="s">
        <v>7</v>
      </c>
      <c r="AH34" s="67" t="str">
        <f t="shared" si="6"/>
        <v>40%</v>
      </c>
      <c r="AI34" s="69" t="s">
        <v>17</v>
      </c>
      <c r="AJ34" s="83" t="s">
        <v>974</v>
      </c>
      <c r="AK34" s="69" t="s">
        <v>20</v>
      </c>
      <c r="AL34" s="69" t="s">
        <v>110</v>
      </c>
      <c r="AM34" s="70">
        <v>4.7E-2</v>
      </c>
      <c r="AN34" s="78" t="str">
        <f t="shared" si="1"/>
        <v>Muy Baja</v>
      </c>
      <c r="AO34" s="67">
        <f t="shared" si="4"/>
        <v>4.7E-2</v>
      </c>
      <c r="AP34" s="78" t="str">
        <f t="shared" si="2"/>
        <v>Menor</v>
      </c>
      <c r="AQ34" s="67">
        <v>0.4</v>
      </c>
      <c r="AR34" s="79" t="str">
        <f t="shared" si="3"/>
        <v>Bajo</v>
      </c>
      <c r="AS34" s="606"/>
      <c r="AT34" s="606"/>
      <c r="AU34" s="609"/>
      <c r="AV34" s="609"/>
      <c r="AW34" s="602"/>
      <c r="AX34" s="84" t="s">
        <v>1383</v>
      </c>
      <c r="AY34" s="603"/>
      <c r="AZ34" s="603"/>
      <c r="BA34" s="603"/>
      <c r="BB34" s="601"/>
    </row>
    <row r="35" spans="1:54" ht="242.25" x14ac:dyDescent="0.2">
      <c r="A35" s="607"/>
      <c r="B35" s="613"/>
      <c r="C35" s="607"/>
      <c r="D35" s="614"/>
      <c r="E35" s="74" t="s">
        <v>576</v>
      </c>
      <c r="F35" s="64" t="s">
        <v>512</v>
      </c>
      <c r="G35" s="64" t="s">
        <v>512</v>
      </c>
      <c r="H35" s="64" t="s">
        <v>512</v>
      </c>
      <c r="I35" s="64" t="s">
        <v>512</v>
      </c>
      <c r="J35" s="64"/>
      <c r="K35" s="64"/>
      <c r="L35" s="75" t="s">
        <v>684</v>
      </c>
      <c r="M35" s="606"/>
      <c r="N35" s="606"/>
      <c r="O35" s="606"/>
      <c r="P35" s="81"/>
      <c r="Q35" s="606"/>
      <c r="R35" s="610"/>
      <c r="S35" s="606"/>
      <c r="T35" s="606"/>
      <c r="U35" s="606"/>
      <c r="V35" s="606"/>
      <c r="W35" s="65">
        <v>6</v>
      </c>
      <c r="X35" s="606"/>
      <c r="Y35" s="77" t="s">
        <v>658</v>
      </c>
      <c r="Z35" s="77" t="s">
        <v>685</v>
      </c>
      <c r="AA35" s="77" t="s">
        <v>686</v>
      </c>
      <c r="AB35" s="77" t="s">
        <v>687</v>
      </c>
      <c r="AC35" s="77" t="s">
        <v>688</v>
      </c>
      <c r="AD35" s="77" t="s">
        <v>601</v>
      </c>
      <c r="AE35" s="65" t="s">
        <v>1</v>
      </c>
      <c r="AF35" s="69" t="s">
        <v>14</v>
      </c>
      <c r="AG35" s="69" t="s">
        <v>7</v>
      </c>
      <c r="AH35" s="67">
        <v>0.25</v>
      </c>
      <c r="AI35" s="69" t="s">
        <v>17</v>
      </c>
      <c r="AJ35" s="83" t="s">
        <v>975</v>
      </c>
      <c r="AK35" s="69" t="s">
        <v>20</v>
      </c>
      <c r="AL35" s="69" t="s">
        <v>110</v>
      </c>
      <c r="AM35" s="70">
        <v>4.7E-2</v>
      </c>
      <c r="AN35" s="78" t="str">
        <f t="shared" si="1"/>
        <v>Muy Baja</v>
      </c>
      <c r="AO35" s="67">
        <f t="shared" si="4"/>
        <v>4.7E-2</v>
      </c>
      <c r="AP35" s="78" t="str">
        <f t="shared" si="2"/>
        <v>Menor</v>
      </c>
      <c r="AQ35" s="67">
        <v>0.3</v>
      </c>
      <c r="AR35" s="79" t="str">
        <f t="shared" si="3"/>
        <v>Bajo</v>
      </c>
      <c r="AS35" s="606"/>
      <c r="AT35" s="606"/>
      <c r="AU35" s="609"/>
      <c r="AV35" s="609"/>
      <c r="AW35" s="602"/>
      <c r="AX35" s="84" t="s">
        <v>1389</v>
      </c>
      <c r="AY35" s="603"/>
      <c r="AZ35" s="603"/>
      <c r="BA35" s="603"/>
      <c r="BB35" s="601"/>
    </row>
    <row r="36" spans="1:54" x14ac:dyDescent="0.2">
      <c r="BB36" s="601"/>
    </row>
    <row r="37" spans="1:54" x14ac:dyDescent="0.2">
      <c r="BB37" s="601"/>
    </row>
    <row r="38" spans="1:54" x14ac:dyDescent="0.2">
      <c r="BB38" s="601"/>
    </row>
    <row r="39" spans="1:54" x14ac:dyDescent="0.2">
      <c r="BB39" s="601"/>
    </row>
    <row r="40" spans="1:54" x14ac:dyDescent="0.2">
      <c r="BB40" s="601"/>
    </row>
    <row r="41" spans="1:54" x14ac:dyDescent="0.2">
      <c r="BB41" s="601"/>
    </row>
  </sheetData>
  <sheetProtection algorithmName="SHA-512" hashValue="tyfJtvnCZr8McyLzSe+QbCabS4EnxEeHkUEk98NDk3PtJbLYvmNWOXTQGR+Ry+VQjhriceWyETUpkPwNT0mgnw==" saltValue="tjViAUerUvApvmbaMIP9QQ==" spinCount="100000" sheet="1" formatCells="0" formatColumns="0" formatRows="0" insertColumns="0" insertRows="0" insertHyperlinks="0" deleteColumns="0" deleteRows="0" sort="0" autoFilter="0" pivotTables="0"/>
  <mergeCells count="191">
    <mergeCell ref="A1:AW1"/>
    <mergeCell ref="AX1:BA1"/>
    <mergeCell ref="BB1:BB8"/>
    <mergeCell ref="A2:AW2"/>
    <mergeCell ref="AX2:BA7"/>
    <mergeCell ref="B3:AW3"/>
    <mergeCell ref="B4:AW4"/>
    <mergeCell ref="A5:M5"/>
    <mergeCell ref="N5:V5"/>
    <mergeCell ref="W5:AL5"/>
    <mergeCell ref="T6:T8"/>
    <mergeCell ref="U6:U8"/>
    <mergeCell ref="V6:V8"/>
    <mergeCell ref="W6:W8"/>
    <mergeCell ref="X6:AD7"/>
    <mergeCell ref="AE6:AE8"/>
    <mergeCell ref="AM5:AS5"/>
    <mergeCell ref="AT5:AW5"/>
    <mergeCell ref="A6:L6"/>
    <mergeCell ref="M6:M8"/>
    <mergeCell ref="N6:N8"/>
    <mergeCell ref="O6:O8"/>
    <mergeCell ref="P6:P8"/>
    <mergeCell ref="Q6:Q8"/>
    <mergeCell ref="R6:R8"/>
    <mergeCell ref="S6:S8"/>
    <mergeCell ref="AR6:AR8"/>
    <mergeCell ref="AS6:AS8"/>
    <mergeCell ref="AT6:AT8"/>
    <mergeCell ref="AU6:AU8"/>
    <mergeCell ref="AV6:AV8"/>
    <mergeCell ref="AW6:AW8"/>
    <mergeCell ref="AF6:AL7"/>
    <mergeCell ref="AM6:AM8"/>
    <mergeCell ref="AN6:AN8"/>
    <mergeCell ref="AO6:AO8"/>
    <mergeCell ref="AP6:AP8"/>
    <mergeCell ref="AQ6:AQ8"/>
    <mergeCell ref="L7:L8"/>
    <mergeCell ref="A9:A12"/>
    <mergeCell ref="B9:B12"/>
    <mergeCell ref="C9:C12"/>
    <mergeCell ref="D9:D12"/>
    <mergeCell ref="M9:M12"/>
    <mergeCell ref="A7:A8"/>
    <mergeCell ref="B7:B8"/>
    <mergeCell ref="C7:C8"/>
    <mergeCell ref="D7:D8"/>
    <mergeCell ref="E7:E8"/>
    <mergeCell ref="F7:K7"/>
    <mergeCell ref="V9:V12"/>
    <mergeCell ref="X9:X12"/>
    <mergeCell ref="AJ9:AJ12"/>
    <mergeCell ref="AS9:AS12"/>
    <mergeCell ref="N9:N12"/>
    <mergeCell ref="O9:O12"/>
    <mergeCell ref="P9:P12"/>
    <mergeCell ref="Q9:Q12"/>
    <mergeCell ref="R9:R12"/>
    <mergeCell ref="S9:S12"/>
    <mergeCell ref="R13:R17"/>
    <mergeCell ref="S13:S17"/>
    <mergeCell ref="T13:T17"/>
    <mergeCell ref="U13:U17"/>
    <mergeCell ref="V13:V17"/>
    <mergeCell ref="X13:X17"/>
    <mergeCell ref="BA9:BA12"/>
    <mergeCell ref="BB9:BB12"/>
    <mergeCell ref="A13:A17"/>
    <mergeCell ref="B13:B17"/>
    <mergeCell ref="C13:C17"/>
    <mergeCell ref="D13:D17"/>
    <mergeCell ref="M13:M17"/>
    <mergeCell ref="N13:N17"/>
    <mergeCell ref="O13:O17"/>
    <mergeCell ref="Q13:Q17"/>
    <mergeCell ref="AT9:AT12"/>
    <mergeCell ref="AU9:AU12"/>
    <mergeCell ref="AV9:AV12"/>
    <mergeCell ref="AW9:AW12"/>
    <mergeCell ref="AY9:AY12"/>
    <mergeCell ref="AZ9:AZ12"/>
    <mergeCell ref="T9:T12"/>
    <mergeCell ref="U9:U12"/>
    <mergeCell ref="BB13:BB17"/>
    <mergeCell ref="BB18:BB22"/>
    <mergeCell ref="A18:A22"/>
    <mergeCell ref="B18:B22"/>
    <mergeCell ref="C18:C22"/>
    <mergeCell ref="D18:D22"/>
    <mergeCell ref="M18:M22"/>
    <mergeCell ref="N18:N22"/>
    <mergeCell ref="AJ13:AJ17"/>
    <mergeCell ref="AS13:AS17"/>
    <mergeCell ref="AT13:AT17"/>
    <mergeCell ref="O18:O22"/>
    <mergeCell ref="Q18:Q22"/>
    <mergeCell ref="R18:R22"/>
    <mergeCell ref="S18:S22"/>
    <mergeCell ref="T18:T22"/>
    <mergeCell ref="V18:V22"/>
    <mergeCell ref="X18:X22"/>
    <mergeCell ref="AJ18:AJ21"/>
    <mergeCell ref="AS18:AS22"/>
    <mergeCell ref="AT18:AT22"/>
    <mergeCell ref="AU13:AU17"/>
    <mergeCell ref="AV13:AV17"/>
    <mergeCell ref="AW13:AW17"/>
    <mergeCell ref="AZ23:AZ26"/>
    <mergeCell ref="BA23:BA26"/>
    <mergeCell ref="AY13:AY17"/>
    <mergeCell ref="AZ13:AZ17"/>
    <mergeCell ref="BA13:BA17"/>
    <mergeCell ref="AV18:AV22"/>
    <mergeCell ref="AW18:AW22"/>
    <mergeCell ref="AY18:AY22"/>
    <mergeCell ref="AZ18:AZ22"/>
    <mergeCell ref="BA18:BA22"/>
    <mergeCell ref="BB23:BB26"/>
    <mergeCell ref="U18:U22"/>
    <mergeCell ref="A23:A26"/>
    <mergeCell ref="B23:B26"/>
    <mergeCell ref="C23:C26"/>
    <mergeCell ref="D23:D26"/>
    <mergeCell ref="M23:M26"/>
    <mergeCell ref="N23:N26"/>
    <mergeCell ref="AV23:AV26"/>
    <mergeCell ref="AW23:AW26"/>
    <mergeCell ref="AY23:AY26"/>
    <mergeCell ref="V23:V26"/>
    <mergeCell ref="X23:X26"/>
    <mergeCell ref="AJ23:AJ26"/>
    <mergeCell ref="AS23:AS26"/>
    <mergeCell ref="AT23:AT26"/>
    <mergeCell ref="AU23:AU26"/>
    <mergeCell ref="AU18:AU22"/>
    <mergeCell ref="O23:O26"/>
    <mergeCell ref="Q23:Q26"/>
    <mergeCell ref="R23:R26"/>
    <mergeCell ref="S23:S26"/>
    <mergeCell ref="T23:T26"/>
    <mergeCell ref="U23:U26"/>
    <mergeCell ref="O27:O29"/>
    <mergeCell ref="Q27:Q29"/>
    <mergeCell ref="R27:R29"/>
    <mergeCell ref="S27:S29"/>
    <mergeCell ref="T27:T29"/>
    <mergeCell ref="U27:U29"/>
    <mergeCell ref="A27:A29"/>
    <mergeCell ref="B27:B29"/>
    <mergeCell ref="C27:C29"/>
    <mergeCell ref="D27:D29"/>
    <mergeCell ref="M27:M29"/>
    <mergeCell ref="N27:N29"/>
    <mergeCell ref="AV27:AV29"/>
    <mergeCell ref="AW27:AW29"/>
    <mergeCell ref="AY27:AY29"/>
    <mergeCell ref="AZ27:AZ29"/>
    <mergeCell ref="BA27:BA29"/>
    <mergeCell ref="BB27:BB29"/>
    <mergeCell ref="V27:V29"/>
    <mergeCell ref="X27:X29"/>
    <mergeCell ref="AJ27:AJ29"/>
    <mergeCell ref="AS27:AS29"/>
    <mergeCell ref="AT27:AT29"/>
    <mergeCell ref="AU27:AU29"/>
    <mergeCell ref="O30:O35"/>
    <mergeCell ref="Q30:Q35"/>
    <mergeCell ref="R30:R35"/>
    <mergeCell ref="S30:S35"/>
    <mergeCell ref="T30:T35"/>
    <mergeCell ref="U30:U35"/>
    <mergeCell ref="A30:A35"/>
    <mergeCell ref="B30:B35"/>
    <mergeCell ref="C30:C35"/>
    <mergeCell ref="D30:D35"/>
    <mergeCell ref="M30:M35"/>
    <mergeCell ref="N30:N35"/>
    <mergeCell ref="BB36:BB41"/>
    <mergeCell ref="AW30:AW35"/>
    <mergeCell ref="AY30:AY35"/>
    <mergeCell ref="AZ30:AZ35"/>
    <mergeCell ref="BA30:BA35"/>
    <mergeCell ref="BB30:BB35"/>
    <mergeCell ref="AJ31:AJ32"/>
    <mergeCell ref="V30:V35"/>
    <mergeCell ref="X30:X35"/>
    <mergeCell ref="AS30:AS35"/>
    <mergeCell ref="AT30:AT35"/>
    <mergeCell ref="AU30:AU35"/>
    <mergeCell ref="AV30:AV35"/>
  </mergeCells>
  <conditionalFormatting sqref="N9 AN9:AN35 N13">
    <cfRule type="cellIs" dxfId="592" priority="1" operator="equal">
      <formula>"Muy Alta"</formula>
    </cfRule>
    <cfRule type="cellIs" dxfId="591" priority="2" operator="equal">
      <formula>"Alta"</formula>
    </cfRule>
    <cfRule type="cellIs" dxfId="590" priority="3" operator="equal">
      <formula>"Media"</formula>
    </cfRule>
    <cfRule type="cellIs" dxfId="589" priority="4" operator="equal">
      <formula>"Baja"</formula>
    </cfRule>
    <cfRule type="cellIs" dxfId="588" priority="5" operator="equal">
      <formula>"Muy Baja"</formula>
    </cfRule>
  </conditionalFormatting>
  <conditionalFormatting sqref="N18">
    <cfRule type="cellIs" dxfId="587" priority="33" operator="equal">
      <formula>"Muy Alta"</formula>
    </cfRule>
    <cfRule type="cellIs" dxfId="586" priority="34" operator="equal">
      <formula>"Alta"</formula>
    </cfRule>
    <cfRule type="cellIs" dxfId="585" priority="35" operator="equal">
      <formula>"Media"</formula>
    </cfRule>
    <cfRule type="cellIs" dxfId="584" priority="36" operator="equal">
      <formula>"Baja"</formula>
    </cfRule>
    <cfRule type="cellIs" dxfId="583" priority="37" operator="equal">
      <formula>"Muy Baja"</formula>
    </cfRule>
  </conditionalFormatting>
  <conditionalFormatting sqref="N23">
    <cfRule type="cellIs" dxfId="582" priority="44" operator="equal">
      <formula>"Media"</formula>
    </cfRule>
    <cfRule type="cellIs" dxfId="581" priority="42" operator="equal">
      <formula>"Muy Alta"</formula>
    </cfRule>
    <cfRule type="cellIs" dxfId="580" priority="43" operator="equal">
      <formula>"Alta"</formula>
    </cfRule>
    <cfRule type="cellIs" dxfId="579" priority="46" operator="equal">
      <formula>"Muy Baja"</formula>
    </cfRule>
    <cfRule type="cellIs" dxfId="578" priority="45" operator="equal">
      <formula>"Baja"</formula>
    </cfRule>
  </conditionalFormatting>
  <conditionalFormatting sqref="N27">
    <cfRule type="cellIs" dxfId="577" priority="55" operator="equal">
      <formula>"Muy Baja"</formula>
    </cfRule>
    <cfRule type="cellIs" dxfId="576" priority="54" operator="equal">
      <formula>"Baja"</formula>
    </cfRule>
    <cfRule type="cellIs" dxfId="575" priority="53" operator="equal">
      <formula>"Media"</formula>
    </cfRule>
    <cfRule type="cellIs" dxfId="574" priority="52" operator="equal">
      <formula>"Alta"</formula>
    </cfRule>
    <cfRule type="cellIs" dxfId="573" priority="51" operator="equal">
      <formula>"Muy Alta"</formula>
    </cfRule>
  </conditionalFormatting>
  <conditionalFormatting sqref="N30">
    <cfRule type="cellIs" dxfId="572" priority="64" operator="equal">
      <formula>"Muy Baja"</formula>
    </cfRule>
    <cfRule type="cellIs" dxfId="571" priority="62" operator="equal">
      <formula>"Media"</formula>
    </cfRule>
    <cfRule type="cellIs" dxfId="570" priority="61" operator="equal">
      <formula>"Alta"</formula>
    </cfRule>
    <cfRule type="cellIs" dxfId="569" priority="60" operator="equal">
      <formula>"Muy Alta"</formula>
    </cfRule>
    <cfRule type="cellIs" dxfId="568" priority="63" operator="equal">
      <formula>"Baja"</formula>
    </cfRule>
  </conditionalFormatting>
  <conditionalFormatting sqref="S9:S35">
    <cfRule type="containsText" dxfId="567" priority="83" operator="containsText" text="❌">
      <formula>NOT(ISERROR(SEARCH(("❌"),(S9))))</formula>
    </cfRule>
  </conditionalFormatting>
  <conditionalFormatting sqref="T9 AP9:AP35 T13 T18 T23 T27 T30">
    <cfRule type="cellIs" dxfId="566" priority="6" operator="equal">
      <formula>"Catastrófico"</formula>
    </cfRule>
    <cfRule type="cellIs" dxfId="565" priority="8" operator="equal">
      <formula>"Moderado"</formula>
    </cfRule>
    <cfRule type="cellIs" dxfId="564" priority="10" operator="equal">
      <formula>"Leve"</formula>
    </cfRule>
    <cfRule type="cellIs" dxfId="563" priority="7" operator="equal">
      <formula>"Mayor"</formula>
    </cfRule>
    <cfRule type="cellIs" dxfId="562" priority="9" operator="equal">
      <formula>"Menor"</formula>
    </cfRule>
  </conditionalFormatting>
  <conditionalFormatting sqref="V9 AR9:AR35">
    <cfRule type="cellIs" dxfId="561" priority="14" operator="equal">
      <formula>"Bajo"</formula>
    </cfRule>
    <cfRule type="cellIs" dxfId="560" priority="13" operator="equal">
      <formula>"Moderado"</formula>
    </cfRule>
    <cfRule type="cellIs" dxfId="559" priority="12" operator="equal">
      <formula>"Alto"</formula>
    </cfRule>
    <cfRule type="cellIs" dxfId="558" priority="11" operator="equal">
      <formula>"Extremo"</formula>
    </cfRule>
  </conditionalFormatting>
  <conditionalFormatting sqref="V13">
    <cfRule type="cellIs" dxfId="557" priority="32" operator="equal">
      <formula>"Bajo"</formula>
    </cfRule>
    <cfRule type="cellIs" dxfId="556" priority="31" operator="equal">
      <formula>"Moderado"</formula>
    </cfRule>
    <cfRule type="cellIs" dxfId="555" priority="30" operator="equal">
      <formula>"Alto"</formula>
    </cfRule>
    <cfRule type="cellIs" dxfId="554" priority="29" operator="equal">
      <formula>"Extremo"</formula>
    </cfRule>
  </conditionalFormatting>
  <conditionalFormatting sqref="V18">
    <cfRule type="cellIs" dxfId="553" priority="41" operator="equal">
      <formula>"Bajo"</formula>
    </cfRule>
    <cfRule type="cellIs" dxfId="552" priority="40" operator="equal">
      <formula>"Moderado"</formula>
    </cfRule>
    <cfRule type="cellIs" dxfId="551" priority="39" operator="equal">
      <formula>"Alto"</formula>
    </cfRule>
    <cfRule type="cellIs" dxfId="550" priority="38" operator="equal">
      <formula>"Extremo"</formula>
    </cfRule>
  </conditionalFormatting>
  <conditionalFormatting sqref="V23">
    <cfRule type="cellIs" dxfId="549" priority="47" operator="equal">
      <formula>"Extremo"</formula>
    </cfRule>
    <cfRule type="cellIs" dxfId="548" priority="48" operator="equal">
      <formula>"Alto"</formula>
    </cfRule>
    <cfRule type="cellIs" dxfId="547" priority="49" operator="equal">
      <formula>"Moderado"</formula>
    </cfRule>
    <cfRule type="cellIs" dxfId="546" priority="50" operator="equal">
      <formula>"Bajo"</formula>
    </cfRule>
  </conditionalFormatting>
  <conditionalFormatting sqref="V27">
    <cfRule type="cellIs" dxfId="545" priority="56" operator="equal">
      <formula>"Extremo"</formula>
    </cfRule>
    <cfRule type="cellIs" dxfId="544" priority="58" operator="equal">
      <formula>"Moderado"</formula>
    </cfRule>
    <cfRule type="cellIs" dxfId="543" priority="59" operator="equal">
      <formula>"Bajo"</formula>
    </cfRule>
    <cfRule type="cellIs" dxfId="542" priority="57" operator="equal">
      <formula>"Alto"</formula>
    </cfRule>
  </conditionalFormatting>
  <conditionalFormatting sqref="V30">
    <cfRule type="cellIs" dxfId="541" priority="65" operator="equal">
      <formula>"Extremo"</formula>
    </cfRule>
    <cfRule type="cellIs" dxfId="540" priority="66" operator="equal">
      <formula>"Alto"</formula>
    </cfRule>
    <cfRule type="cellIs" dxfId="539" priority="67" operator="equal">
      <formula>"Moderado"</formula>
    </cfRule>
    <cfRule type="cellIs" dxfId="538" priority="68" operator="equal">
      <formula>"Bajo"</formula>
    </cfRule>
  </conditionalFormatting>
  <dataValidations disablePrompts="1" count="2">
    <dataValidation type="list" allowBlank="1" showInputMessage="1" showErrorMessage="1" sqref="A18 A30 E9:E35 D9:D13 D30 D27 D23 D18 A9:A13 A23:A27" xr:uid="{00000000-0002-0000-0200-000000000000}">
      <formula1>#REF!</formula1>
    </dataValidation>
    <dataValidation type="list" allowBlank="1" showErrorMessage="1" sqref="Q9:Q12" xr:uid="{00000000-0002-0000-0200-000001000000}">
      <formula1>IF($P$10="Pérdida reputacional y afectación económica",imagenes,IF($P$10="Pérdida reputacional",imagenes,IF($P$10="Afectación Económica",Riesgos,IF($P$10="Afectación Económica y pérdida reputacional",Riesgos))))</formula1>
    </dataValidation>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703AA-EB29-4D58-9260-ABF76475CA6A}">
  <sheetPr>
    <tabColor rgb="FF7030A0"/>
  </sheetPr>
  <dimension ref="A1:BD374"/>
  <sheetViews>
    <sheetView tabSelected="1" zoomScale="40" zoomScaleNormal="40" zoomScaleSheetLayoutView="10" workbookViewId="0">
      <selection sqref="A1:A3"/>
    </sheetView>
  </sheetViews>
  <sheetFormatPr baseColWidth="10" defaultColWidth="11.42578125" defaultRowHeight="14.25" x14ac:dyDescent="0.25"/>
  <cols>
    <col min="1" max="1" width="23" style="58" customWidth="1"/>
    <col min="2" max="2" width="40.7109375" style="436" customWidth="1"/>
    <col min="3" max="3" width="45.7109375" style="436" customWidth="1"/>
    <col min="4" max="4" width="40.7109375" style="436" customWidth="1"/>
    <col min="5" max="5" width="29.7109375" style="58" customWidth="1"/>
    <col min="6" max="6" width="30.7109375" style="58" customWidth="1"/>
    <col min="7" max="7" width="18.7109375" style="58" customWidth="1"/>
    <col min="8" max="9" width="40.7109375" style="58" customWidth="1"/>
    <col min="10" max="10" width="30.7109375" style="58" customWidth="1"/>
    <col min="11" max="11" width="23.7109375" style="58" customWidth="1"/>
    <col min="12" max="12" width="30.7109375" style="58" customWidth="1"/>
    <col min="13" max="13" width="17" style="58" customWidth="1"/>
    <col min="14" max="14" width="28.140625" style="58" customWidth="1"/>
    <col min="15" max="16" width="30.7109375" style="58" customWidth="1"/>
    <col min="17" max="17" width="40.7109375" style="58" customWidth="1"/>
    <col min="18" max="18" width="105.28515625" style="58" customWidth="1"/>
    <col min="19" max="19" width="40.7109375" style="58" customWidth="1"/>
    <col min="20" max="20" width="51.5703125" style="58" customWidth="1"/>
    <col min="21" max="21" width="30.7109375" style="58" customWidth="1"/>
    <col min="22" max="30" width="17.5703125" style="58" customWidth="1"/>
    <col min="31" max="31" width="15.7109375" style="58" customWidth="1"/>
    <col min="32" max="32" width="17.7109375" style="58" customWidth="1"/>
    <col min="33" max="33" width="14.42578125" style="58" customWidth="1"/>
    <col min="34" max="34" width="14.28515625" style="58" customWidth="1"/>
    <col min="35" max="35" width="52.7109375" style="58" customWidth="1"/>
    <col min="36" max="36" width="47.140625" style="58" customWidth="1"/>
    <col min="37" max="37" width="22.85546875" style="58" customWidth="1"/>
    <col min="38" max="38" width="17.5703125" style="58" customWidth="1"/>
    <col min="39" max="39" width="40.28515625" style="58" customWidth="1"/>
    <col min="40" max="40" width="43.140625" style="58" customWidth="1"/>
    <col min="41" max="41" width="201.7109375" style="85" customWidth="1"/>
    <col min="42" max="42" width="255" style="85" customWidth="1"/>
    <col min="43" max="43" width="38.5703125" style="85" customWidth="1"/>
    <col min="44" max="44" width="215.7109375" style="179" customWidth="1"/>
    <col min="45" max="55" width="11.42578125" style="58"/>
    <col min="56" max="56" width="11.140625" style="58" customWidth="1"/>
    <col min="57" max="16384" width="11.42578125" style="58"/>
  </cols>
  <sheetData>
    <row r="1" spans="1:44" ht="72.75" customHeight="1" x14ac:dyDescent="0.25">
      <c r="A1" s="652" t="s">
        <v>904</v>
      </c>
      <c r="B1" s="1006" t="s">
        <v>0</v>
      </c>
      <c r="C1" s="1007"/>
      <c r="D1" s="1008"/>
      <c r="E1" s="1004" t="s">
        <v>1709</v>
      </c>
      <c r="F1" s="652" t="s">
        <v>127</v>
      </c>
      <c r="G1" s="652"/>
      <c r="H1" s="652"/>
      <c r="I1" s="652"/>
      <c r="J1" s="652"/>
      <c r="K1" s="652"/>
      <c r="L1" s="652"/>
      <c r="M1" s="653" t="s">
        <v>128</v>
      </c>
      <c r="N1" s="653"/>
      <c r="O1" s="653"/>
      <c r="P1" s="653"/>
      <c r="Q1" s="653"/>
      <c r="R1" s="653"/>
      <c r="S1" s="653"/>
      <c r="T1" s="653"/>
      <c r="U1" s="653"/>
      <c r="V1" s="653"/>
      <c r="W1" s="653"/>
      <c r="X1" s="653"/>
      <c r="Y1" s="653"/>
      <c r="Z1" s="653"/>
      <c r="AA1" s="653"/>
      <c r="AB1" s="653" t="s">
        <v>129</v>
      </c>
      <c r="AC1" s="653"/>
      <c r="AD1" s="653"/>
      <c r="AE1" s="653"/>
      <c r="AF1" s="653"/>
      <c r="AG1" s="653"/>
      <c r="AH1" s="653"/>
      <c r="AI1" s="652" t="s">
        <v>32</v>
      </c>
      <c r="AJ1" s="652"/>
      <c r="AK1" s="652"/>
      <c r="AL1" s="652"/>
      <c r="AM1" s="652"/>
      <c r="AN1" s="652"/>
      <c r="AO1" s="647" t="s">
        <v>1560</v>
      </c>
      <c r="AP1" s="647"/>
      <c r="AQ1" s="647"/>
      <c r="AR1" s="648" t="s">
        <v>1407</v>
      </c>
    </row>
    <row r="2" spans="1:44" ht="26.25" x14ac:dyDescent="0.35">
      <c r="A2" s="652"/>
      <c r="B2" s="1009"/>
      <c r="C2" s="1010"/>
      <c r="D2" s="1011"/>
      <c r="E2" s="1005"/>
      <c r="F2" s="649" t="s">
        <v>31</v>
      </c>
      <c r="G2" s="651" t="s">
        <v>3</v>
      </c>
      <c r="H2" s="649" t="s">
        <v>78</v>
      </c>
      <c r="I2" s="649" t="s">
        <v>83</v>
      </c>
      <c r="J2" s="649" t="s">
        <v>37</v>
      </c>
      <c r="K2" s="651" t="s">
        <v>3</v>
      </c>
      <c r="L2" s="649" t="s">
        <v>40</v>
      </c>
      <c r="M2" s="654" t="s">
        <v>9</v>
      </c>
      <c r="N2" s="655" t="s">
        <v>147</v>
      </c>
      <c r="O2" s="656"/>
      <c r="P2" s="656"/>
      <c r="Q2" s="656"/>
      <c r="R2" s="656"/>
      <c r="S2" s="656"/>
      <c r="T2" s="656"/>
      <c r="U2" s="653" t="s">
        <v>10</v>
      </c>
      <c r="V2" s="653" t="s">
        <v>6</v>
      </c>
      <c r="W2" s="653"/>
      <c r="X2" s="653"/>
      <c r="Y2" s="653"/>
      <c r="Z2" s="653"/>
      <c r="AA2" s="653"/>
      <c r="AB2" s="668" t="s">
        <v>126</v>
      </c>
      <c r="AC2" s="668" t="s">
        <v>38</v>
      </c>
      <c r="AD2" s="668" t="s">
        <v>3</v>
      </c>
      <c r="AE2" s="668" t="s">
        <v>39</v>
      </c>
      <c r="AF2" s="668" t="s">
        <v>3</v>
      </c>
      <c r="AG2" s="668" t="s">
        <v>41</v>
      </c>
      <c r="AH2" s="668" t="s">
        <v>27</v>
      </c>
      <c r="AI2" s="653" t="s">
        <v>32</v>
      </c>
      <c r="AJ2" s="653" t="s">
        <v>33</v>
      </c>
      <c r="AK2" s="653" t="s">
        <v>1408</v>
      </c>
      <c r="AL2" s="653" t="s">
        <v>1409</v>
      </c>
      <c r="AM2" s="653" t="s">
        <v>1410</v>
      </c>
      <c r="AN2" s="653" t="s">
        <v>1411</v>
      </c>
      <c r="AO2" s="658" t="s">
        <v>1044</v>
      </c>
      <c r="AP2" s="658"/>
      <c r="AQ2" s="658"/>
      <c r="AR2" s="648"/>
    </row>
    <row r="3" spans="1:44" ht="299.25" customHeight="1" x14ac:dyDescent="0.25">
      <c r="A3" s="652"/>
      <c r="B3" s="428" t="s">
        <v>1404</v>
      </c>
      <c r="C3" s="428" t="s">
        <v>1405</v>
      </c>
      <c r="D3" s="428" t="s">
        <v>892</v>
      </c>
      <c r="E3" s="655"/>
      <c r="F3" s="650"/>
      <c r="G3" s="650"/>
      <c r="H3" s="650"/>
      <c r="I3" s="650"/>
      <c r="J3" s="650"/>
      <c r="K3" s="650"/>
      <c r="L3" s="650"/>
      <c r="M3" s="650"/>
      <c r="N3" s="428" t="s">
        <v>148</v>
      </c>
      <c r="O3" s="428" t="s">
        <v>149</v>
      </c>
      <c r="P3" s="428" t="s">
        <v>150</v>
      </c>
      <c r="Q3" s="428" t="s">
        <v>1402</v>
      </c>
      <c r="R3" s="428" t="s">
        <v>1403</v>
      </c>
      <c r="S3" s="428" t="s">
        <v>1406</v>
      </c>
      <c r="T3" s="428" t="s">
        <v>151</v>
      </c>
      <c r="U3" s="653"/>
      <c r="V3" s="429" t="s">
        <v>11</v>
      </c>
      <c r="W3" s="429" t="s">
        <v>15</v>
      </c>
      <c r="X3" s="429" t="s">
        <v>26</v>
      </c>
      <c r="Y3" s="429" t="s">
        <v>16</v>
      </c>
      <c r="Z3" s="429" t="s">
        <v>19</v>
      </c>
      <c r="AA3" s="429" t="s">
        <v>22</v>
      </c>
      <c r="AB3" s="668"/>
      <c r="AC3" s="668"/>
      <c r="AD3" s="668"/>
      <c r="AE3" s="668"/>
      <c r="AF3" s="668"/>
      <c r="AG3" s="668"/>
      <c r="AH3" s="668"/>
      <c r="AI3" s="657"/>
      <c r="AJ3" s="657"/>
      <c r="AK3" s="657"/>
      <c r="AL3" s="657"/>
      <c r="AM3" s="657"/>
      <c r="AN3" s="657"/>
      <c r="AO3" s="401" t="s">
        <v>1707</v>
      </c>
      <c r="AP3" s="401" t="s">
        <v>1350</v>
      </c>
      <c r="AQ3" s="401" t="s">
        <v>1708</v>
      </c>
      <c r="AR3" s="648"/>
    </row>
    <row r="4" spans="1:44" ht="204" x14ac:dyDescent="0.25">
      <c r="A4" s="659" t="s">
        <v>1665</v>
      </c>
      <c r="B4" s="661" t="s">
        <v>159</v>
      </c>
      <c r="C4" s="661" t="s">
        <v>160</v>
      </c>
      <c r="D4" s="661" t="s">
        <v>161</v>
      </c>
      <c r="E4" s="663">
        <v>2000</v>
      </c>
      <c r="F4" s="664" t="str">
        <f>IF(E4&lt;=0,"",IF(E4&lt;=2,"Muy Baja",IF(E4&lt;=24,"Baja",IF(E4&lt;=500,"Media",IF(E4&lt;=5000,"Alta","Muy Alta")))))</f>
        <v>Alta</v>
      </c>
      <c r="G4" s="666">
        <f>IF(F4="","",IF(F4="Muy Baja",0.2,IF(F4="Baja",0.4,IF(F4="Media",0.6,IF(F4="Alta",0.8,IF(F4="Muy Alta",1,))))))</f>
        <v>0.8</v>
      </c>
      <c r="H4" s="682" t="s">
        <v>141</v>
      </c>
      <c r="I4" s="684" t="str">
        <f>IF(NOT(ISERROR(MATCH(H4,'[20]Tabla Impacto'!$B$221:$B$223,0))),'[20]Tabla Impacto'!$F$223&amp;"Por favor no seleccionar los criterios de impacto(Afectación Económica o presupuestal y Pérdida Reputacional)",H4)</f>
        <v xml:space="preserve">     El riesgo afecta la imagen de de la entidad con efecto publicitario sostenido a nivel de sector administrativo, nivel departamental o municipal</v>
      </c>
      <c r="J4" s="664" t="str">
        <f>IF(OR(I4='[20]Tabla Impacto'!$C$11,I4='[20]Tabla Impacto'!$D$11),"Leve",IF(OR(I4='[20]Tabla Impacto'!$C$12,I4='[20]Tabla Impacto'!$D$12),"Menor",IF(OR(I4='[20]Tabla Impacto'!$C$13,I4='[20]Tabla Impacto'!$D$13),"Moderado",IF(OR(I4='[20]Tabla Impacto'!$C$14,I4='[20]Tabla Impacto'!$D$14),"Mayor",IF(OR(I4='[20]Tabla Impacto'!$C$15,I4='[20]Tabla Impacto'!$D$15),"Catastrófico","")))))</f>
        <v>Mayor</v>
      </c>
      <c r="K4" s="666">
        <f>IF(J4="","",IF(J4="Leve",0.2,IF(J4="Menor",0.4,IF(J4="Moderado",0.6,IF(J4="Mayor",0.8,IF(J4="Catastrófico",1,))))))</f>
        <v>0.8</v>
      </c>
      <c r="L4" s="686" t="str">
        <f>IF(OR(AND(F4="Muy Baja",J4="Leve"),AND(F4="Muy Baja",J4="Menor"),AND(F4="Baja",J4="Leve")),"Bajo",IF(OR(AND(F4="Muy baja",J4="Moderado"),AND(F4="Baja",J4="Menor"),AND(F4="Baja",J4="Moderado"),AND(F4="Media",J4="Leve"),AND(F4="Media",J4="Menor"),AND(F4="Media",J4="Moderado"),AND(F4="Alta",J4="Leve"),AND(F4="Alta",J4="Menor")),"Moderado",IF(OR(AND(F4="Muy Baja",J4="Mayor"),AND(F4="Baja",J4="Mayor"),AND(F4="Media",J4="Mayor"),AND(F4="Alta",J4="Moderado"),AND(F4="Alta",J4="Mayor"),AND(F4="Muy Alta",J4="Leve"),AND(F4="Muy Alta",J4="Menor"),AND(F4="Muy Alta",J4="Moderado"),AND(F4="Muy Alta",J4="Mayor")),"Alto",IF(OR(AND(F4="Muy Baja",J4="Catastrófico"),AND(F4="Baja",J4="Catastrófico"),AND(F4="Media",J4="Catastrófico"),AND(F4="Alta",J4="Catastrófico"),AND(F4="Muy Alta",J4="Catastrófico")),"Extremo",""))))</f>
        <v>Alto</v>
      </c>
      <c r="M4" s="237">
        <v>1</v>
      </c>
      <c r="N4" s="688" t="s">
        <v>169</v>
      </c>
      <c r="O4" s="238" t="s">
        <v>170</v>
      </c>
      <c r="P4" s="238" t="s">
        <v>425</v>
      </c>
      <c r="Q4" s="238" t="s">
        <v>171</v>
      </c>
      <c r="R4" s="238" t="s">
        <v>172</v>
      </c>
      <c r="S4" s="238" t="s">
        <v>173</v>
      </c>
      <c r="T4" s="238" t="s">
        <v>174</v>
      </c>
      <c r="U4" s="239" t="str">
        <f>IF(OR(V4="Preventivo",V4="Detectivo"),"Probabilidad",IF(V4="Correctivo","Impacto",""))</f>
        <v>Probabilidad</v>
      </c>
      <c r="V4" s="240" t="s">
        <v>12</v>
      </c>
      <c r="W4" s="240" t="s">
        <v>7</v>
      </c>
      <c r="X4" s="241">
        <v>0.4</v>
      </c>
      <c r="Y4" s="240" t="s">
        <v>17</v>
      </c>
      <c r="Z4" s="240" t="s">
        <v>20</v>
      </c>
      <c r="AA4" s="240" t="s">
        <v>110</v>
      </c>
      <c r="AB4" s="242">
        <f>IFERROR(IF(U4="Probabilidad",(G4-(+G4*X4)),IF(U4="Impacto",G4,"")),"")</f>
        <v>0.48</v>
      </c>
      <c r="AC4" s="243" t="str">
        <f>IFERROR(IF(AB4="","",IF(AB4&lt;=0.2,"Muy Baja",IF(AB4&lt;=0.4,"Baja",IF(AB4&lt;=0.6,"Media",IF(AB4&lt;=0.8,"Alta","Muy Alta"))))),"")</f>
        <v>Media</v>
      </c>
      <c r="AD4" s="332">
        <f>+AB4</f>
        <v>0.48</v>
      </c>
      <c r="AE4" s="243" t="str">
        <f>IFERROR(IF(AF4="","",IF(AF4&lt;=0.2,"Leve",IF(AF4&lt;=0.4,"Menor",IF(AF4&lt;=0.6,"Moderado",IF(AF4&lt;=0.8,"Mayor","Catastrófico"))))),"")</f>
        <v>Mayor</v>
      </c>
      <c r="AF4" s="241">
        <f>IFERROR(IF(U4="Impacto",(K4-(+K4*X4)),IF(U4="Probabilidad",K4,"")),"")</f>
        <v>0.8</v>
      </c>
      <c r="AG4" s="244" t="str">
        <f>IFERROR(IF(OR(AND(AC4="Muy Baja",AE4="Leve"),AND(AC4="Muy Baja",AE4="Menor"),AND(AC4="Baja",AE4="Leve")),"Bajo",IF(OR(AND(AC4="Muy baja",AE4="Moderado"),AND(AC4="Baja",AE4="Menor"),AND(AC4="Baja",AE4="Moderado"),AND(AC4="Media",AE4="Leve"),AND(AC4="Media",AE4="Menor"),AND(AC4="Media",AE4="Moderado"),AND(AC4="Alta",AE4="Leve"),AND(AC4="Alta",AE4="Menor")),"Moderado",IF(OR(AND(AC4="Muy Baja",AE4="Mayor"),AND(AC4="Baja",AE4="Mayor"),AND(AC4="Media",AE4="Mayor"),AND(AC4="Alta",AE4="Moderado"),AND(AC4="Alta",AE4="Mayor"),AND(AC4="Muy Alta",AE4="Leve"),AND(AC4="Muy Alta",AE4="Menor"),AND(AC4="Muy Alta",AE4="Moderado"),AND(AC4="Muy Alta",AE4="Mayor")),"Alto",IF(OR(AND(AC4="Muy Baja",AE4="Catastrófico"),AND(AC4="Baja",AE4="Catastrófico"),AND(AC4="Media",AE4="Catastrófico"),AND(AC4="Alta",AE4="Catastrófico"),AND(AC4="Muy Alta",AE4="Catastrófico")),"Extremo","")))),"")</f>
        <v>Alto</v>
      </c>
      <c r="AH4" s="673" t="s">
        <v>124</v>
      </c>
      <c r="AI4" s="675" t="s">
        <v>1644</v>
      </c>
      <c r="AJ4" s="676" t="s">
        <v>191</v>
      </c>
      <c r="AK4" s="677" t="s">
        <v>1645</v>
      </c>
      <c r="AL4" s="679" t="s">
        <v>1417</v>
      </c>
      <c r="AM4" s="680" t="s">
        <v>1646</v>
      </c>
      <c r="AN4" s="679" t="s">
        <v>1647</v>
      </c>
      <c r="AO4" s="692" t="s">
        <v>1656</v>
      </c>
      <c r="AP4" s="693" t="s">
        <v>1661</v>
      </c>
      <c r="AQ4" s="669" t="s">
        <v>1563</v>
      </c>
      <c r="AR4" s="670" t="s">
        <v>1710</v>
      </c>
    </row>
    <row r="5" spans="1:44" ht="178.5" x14ac:dyDescent="0.25">
      <c r="A5" s="660"/>
      <c r="B5" s="662"/>
      <c r="C5" s="662"/>
      <c r="D5" s="662"/>
      <c r="E5" s="663"/>
      <c r="F5" s="665"/>
      <c r="G5" s="667"/>
      <c r="H5" s="683"/>
      <c r="I5" s="685">
        <f>IF(NOT(ISERROR(MATCH(H5,_xlfn.ANCHORARRAY(#REF!),0))),#REF!&amp;"Por favor no seleccionar los criterios de impacto",H5)</f>
        <v>0</v>
      </c>
      <c r="J5" s="665"/>
      <c r="K5" s="667"/>
      <c r="L5" s="687"/>
      <c r="M5" s="237">
        <v>2</v>
      </c>
      <c r="N5" s="689"/>
      <c r="O5" s="238" t="s">
        <v>170</v>
      </c>
      <c r="P5" s="238" t="s">
        <v>175</v>
      </c>
      <c r="Q5" s="238" t="s">
        <v>176</v>
      </c>
      <c r="R5" s="238" t="s">
        <v>177</v>
      </c>
      <c r="S5" s="238" t="s">
        <v>196</v>
      </c>
      <c r="T5" s="238" t="s">
        <v>174</v>
      </c>
      <c r="U5" s="239" t="str">
        <f>IF(OR(V5="Preventivo",V5="Detectivo"),"Probabilidad",IF(V5="Correctivo","Impacto",""))</f>
        <v>Impacto</v>
      </c>
      <c r="V5" s="240" t="s">
        <v>14</v>
      </c>
      <c r="W5" s="240" t="s">
        <v>7</v>
      </c>
      <c r="X5" s="241">
        <v>0.25</v>
      </c>
      <c r="Y5" s="240" t="s">
        <v>17</v>
      </c>
      <c r="Z5" s="240" t="s">
        <v>20</v>
      </c>
      <c r="AA5" s="240" t="s">
        <v>110</v>
      </c>
      <c r="AB5" s="242">
        <v>0.36</v>
      </c>
      <c r="AC5" s="243" t="str">
        <f t="shared" ref="AC5" si="0">IFERROR(IF(AB5="","",IF(AB5&lt;=0.2,"Muy Baja",IF(AB5&lt;=0.4,"Baja",IF(AB5&lt;=0.6,"Media",IF(AB5&lt;=0.8,"Alta","Muy Alta"))))),"")</f>
        <v>Baja</v>
      </c>
      <c r="AD5" s="332">
        <v>0.36</v>
      </c>
      <c r="AE5" s="243" t="str">
        <f t="shared" ref="AE5" si="1">IFERROR(IF(AF5="","",IF(AF5&lt;=0.2,"Leve",IF(AF5&lt;=0.4,"Menor",IF(AF5&lt;=0.6,"Moderado",IF(AF5&lt;=0.8,"Mayor","Catastrófico"))))),"")</f>
        <v>Menor</v>
      </c>
      <c r="AF5" s="241">
        <f>IFERROR(IF(AND(U8="Impacto",U9="Impacto"),(AF8-(+AF8*X9)),IF(U9="Impacto",($J$8-(+$J$8*X9)),IF(U9="Probabilidad",AF8,""))),"")</f>
        <v>0.4</v>
      </c>
      <c r="AG5" s="244" t="str">
        <f t="shared" ref="AG5" si="2">IFERROR(IF(OR(AND(AC5="Muy Baja",AE5="Leve"),AND(AC5="Muy Baja",AE5="Menor"),AND(AC5="Baja",AE5="Leve")),"Bajo",IF(OR(AND(AC5="Muy baja",AE5="Moderado"),AND(AC5="Baja",AE5="Menor"),AND(AC5="Baja",AE5="Moderado"),AND(AC5="Media",AE5="Leve"),AND(AC5="Media",AE5="Menor"),AND(AC5="Media",AE5="Moderado"),AND(AC5="Alta",AE5="Leve"),AND(AC5="Alta",AE5="Menor")),"Moderado",IF(OR(AND(AC5="Muy Baja",AE5="Mayor"),AND(AC5="Baja",AE5="Mayor"),AND(AC5="Media",AE5="Mayor"),AND(AC5="Alta",AE5="Moderado"),AND(AC5="Alta",AE5="Mayor"),AND(AC5="Muy Alta",AE5="Leve"),AND(AC5="Muy Alta",AE5="Menor"),AND(AC5="Muy Alta",AE5="Moderado"),AND(AC5="Muy Alta",AE5="Mayor")),"Alto",IF(OR(AND(AC5="Muy Baja",AE5="Catastrófico"),AND(AC5="Baja",AE5="Catastrófico"),AND(AC5="Media",AE5="Catastrófico"),AND(AC5="Alta",AE5="Catastrófico"),AND(AC5="Muy Alta",AE5="Catastrófico")),"Extremo","")))),"")</f>
        <v>Moderado</v>
      </c>
      <c r="AH5" s="674"/>
      <c r="AI5" s="675"/>
      <c r="AJ5" s="676"/>
      <c r="AK5" s="678"/>
      <c r="AL5" s="679"/>
      <c r="AM5" s="681"/>
      <c r="AN5" s="679"/>
      <c r="AO5" s="692"/>
      <c r="AP5" s="694"/>
      <c r="AQ5" s="669"/>
      <c r="AR5" s="670"/>
    </row>
    <row r="6" spans="1:44" ht="408.75" customHeight="1" x14ac:dyDescent="0.25">
      <c r="A6" s="660"/>
      <c r="B6" s="284" t="s">
        <v>1437</v>
      </c>
      <c r="C6" s="284" t="s">
        <v>162</v>
      </c>
      <c r="D6" s="284" t="s">
        <v>163</v>
      </c>
      <c r="E6" s="246">
        <v>1</v>
      </c>
      <c r="F6" s="247" t="str">
        <f>IF(E6&lt;=0,"",IF(E6&lt;=2,"Muy Baja",IF(E6&lt;=24,"Baja",IF(E6&lt;=500,"Media",IF(E6&lt;=5000,"Alta","Muy Alta")))))</f>
        <v>Muy Baja</v>
      </c>
      <c r="G6" s="248">
        <f>IF(F6="","",IF(F6="Muy Baja",0.2,IF(F6="Baja",0.4,IF(F6="Media",0.6,IF(F6="Alta",0.8,IF(F6="Muy Alta",1,))))))</f>
        <v>0.2</v>
      </c>
      <c r="H6" s="249" t="s">
        <v>140</v>
      </c>
      <c r="I6" s="250" t="str">
        <f>IF(NOT(ISERROR(MATCH(H6,'[20]Tabla Impacto'!$B$221:$B$223,0))),'[20]Tabla Impacto'!$F$223&amp;"Por favor no seleccionar los criterios de impacto(Afectación Económica o presupuestal y Pérdida Reputacional)",H6)</f>
        <v xml:space="preserve">     El riesgo afecta la imagen de la entidad con algunos usuarios de relevancia frente al logro de los objetivos</v>
      </c>
      <c r="J6" s="247" t="str">
        <f>IF(OR(I6='[20]Tabla Impacto'!$C$11,I6='[20]Tabla Impacto'!$D$11),"Leve",IF(OR(I6='[20]Tabla Impacto'!$C$12,I6='[20]Tabla Impacto'!$D$12),"Menor",IF(OR(I6='[20]Tabla Impacto'!$C$13,I6='[20]Tabla Impacto'!$D$13),"Moderado",IF(OR(I6='[20]Tabla Impacto'!$C$14,I6='[20]Tabla Impacto'!$D$14),"Mayor",IF(OR(I6='[20]Tabla Impacto'!$C$15,I6='[20]Tabla Impacto'!$D$15),"Catastrófico","")))))</f>
        <v>Moderado</v>
      </c>
      <c r="K6" s="248">
        <f>IF(J6="","",IF(J6="Leve",0.2,IF(J6="Menor",0.4,IF(J6="Moderado",0.6,IF(J6="Mayor",0.8,IF(J6="Catastrófico",1,))))))</f>
        <v>0.6</v>
      </c>
      <c r="L6" s="253" t="str">
        <f>IF(OR(AND(F6="Muy Baja",J6="Leve"),AND(F6="Muy Baja",J6="Menor"),AND(F6="Baja",J6="Leve")),"Bajo",IF(OR(AND(F6="Muy baja",J6="Moderado"),AND(F6="Baja",J6="Menor"),AND(F6="Baja",J6="Moderado"),AND(F6="Media",J6="Leve"),AND(F6="Media",J6="Menor"),AND(F6="Media",J6="Moderado"),AND(F6="Alta",J6="Leve"),AND(F6="Alta",J6="Menor")),"Moderado",IF(OR(AND(F6="Muy Baja",J6="Mayor"),AND(F6="Baja",J6="Mayor"),AND(F6="Media",J6="Mayor"),AND(F6="Alta",J6="Moderado"),AND(F6="Alta",J6="Mayor"),AND(F6="Muy Alta",J6="Leve"),AND(F6="Muy Alta",J6="Menor"),AND(F6="Muy Alta",J6="Moderado"),AND(F6="Muy Alta",J6="Mayor")),"Alto",IF(OR(AND(F6="Muy Baja",J6="Catastrófico"),AND(F6="Baja",J6="Catastrófico"),AND(F6="Media",J6="Catastrófico"),AND(F6="Alta",J6="Catastrófico"),AND(F6="Muy Alta",J6="Catastrófico")),"Extremo",""))))</f>
        <v>Moderado</v>
      </c>
      <c r="M6" s="237">
        <v>1</v>
      </c>
      <c r="N6" s="245" t="s">
        <v>169</v>
      </c>
      <c r="O6" s="238" t="s">
        <v>178</v>
      </c>
      <c r="P6" s="238" t="s">
        <v>179</v>
      </c>
      <c r="Q6" s="238" t="s">
        <v>180</v>
      </c>
      <c r="R6" s="238" t="s">
        <v>181</v>
      </c>
      <c r="S6" s="238" t="s">
        <v>1438</v>
      </c>
      <c r="T6" s="238" t="s">
        <v>1643</v>
      </c>
      <c r="U6" s="239" t="str">
        <f>IF(OR(V6="Preventivo",V6="Detectivo"),"Probabilidad",IF(V6="Correctivo","Impacto",""))</f>
        <v>Probabilidad</v>
      </c>
      <c r="V6" s="240" t="s">
        <v>13</v>
      </c>
      <c r="W6" s="240" t="s">
        <v>7</v>
      </c>
      <c r="X6" s="241">
        <v>0.3</v>
      </c>
      <c r="Y6" s="240" t="s">
        <v>17</v>
      </c>
      <c r="Z6" s="240" t="s">
        <v>20</v>
      </c>
      <c r="AA6" s="240" t="s">
        <v>110</v>
      </c>
      <c r="AB6" s="242">
        <f>IFERROR(IF(U6="Probabilidad",(G6-(+G6*X6)),IF(U6="Impacto",G6,"")),"")</f>
        <v>0.14000000000000001</v>
      </c>
      <c r="AC6" s="243" t="str">
        <f>IFERROR(IF(AB6="","",IF(AB6&lt;=0.2,"Muy Baja",IF(AB6&lt;=0.4,"Baja",IF(AB6&lt;=0.6,"Media",IF(AB6&lt;=0.8,"Alta","Muy Alta"))))),"")</f>
        <v>Muy Baja</v>
      </c>
      <c r="AD6" s="241">
        <f>+AB6</f>
        <v>0.14000000000000001</v>
      </c>
      <c r="AE6" s="243" t="str">
        <f>IFERROR(IF(AF6="","",IF(AF6&lt;=0.2,"Leve",IF(AF6&lt;=0.4,"Menor",IF(AF6&lt;=0.6,"Moderado",IF(AF6&lt;=0.8,"Mayor","Catastrófico"))))),"")</f>
        <v>Moderado</v>
      </c>
      <c r="AF6" s="241">
        <f>IFERROR(IF(U6="Impacto",(K6-(+K6*X6)),IF(U6="Probabilidad",K6,"")),"")</f>
        <v>0.6</v>
      </c>
      <c r="AG6" s="244" t="str">
        <f>IFERROR(IF(OR(AND(AC6="Muy Baja",AE6="Leve"),AND(AC6="Muy Baja",AE6="Menor"),AND(AC6="Baja",AE6="Leve")),"Bajo",IF(OR(AND(AC6="Muy baja",AE6="Moderado"),AND(AC6="Baja",AE6="Menor"),AND(AC6="Baja",AE6="Moderado"),AND(AC6="Media",AE6="Leve"),AND(AC6="Media",AE6="Menor"),AND(AC6="Media",AE6="Moderado"),AND(AC6="Alta",AE6="Leve"),AND(AC6="Alta",AE6="Menor")),"Moderado",IF(OR(AND(AC6="Muy Baja",AE6="Mayor"),AND(AC6="Baja",AE6="Mayor"),AND(AC6="Media",AE6="Mayor"),AND(AC6="Alta",AE6="Moderado"),AND(AC6="Alta",AE6="Mayor"),AND(AC6="Muy Alta",AE6="Leve"),AND(AC6="Muy Alta",AE6="Menor"),AND(AC6="Muy Alta",AE6="Moderado"),AND(AC6="Muy Alta",AE6="Mayor")),"Alto",IF(OR(AND(AC6="Muy Baja",AE6="Catastrófico"),AND(AC6="Baja",AE6="Catastrófico"),AND(AC6="Media",AE6="Catastrófico"),AND(AC6="Alta",AE6="Catastrófico"),AND(AC6="Muy Alta",AE6="Catastrófico")),"Extremo","")))),"")</f>
        <v>Moderado</v>
      </c>
      <c r="AH6" s="251" t="s">
        <v>124</v>
      </c>
      <c r="AI6" s="227" t="s">
        <v>876</v>
      </c>
      <c r="AJ6" s="227" t="s">
        <v>877</v>
      </c>
      <c r="AK6" s="227" t="s">
        <v>1645</v>
      </c>
      <c r="AL6" s="228" t="s">
        <v>1417</v>
      </c>
      <c r="AM6" s="228" t="s">
        <v>1648</v>
      </c>
      <c r="AN6" s="229" t="s">
        <v>1649</v>
      </c>
      <c r="AO6" s="235" t="s">
        <v>1657</v>
      </c>
      <c r="AP6" s="694"/>
      <c r="AQ6" s="454" t="s">
        <v>1563</v>
      </c>
      <c r="AR6" s="1169" t="s">
        <v>1722</v>
      </c>
    </row>
    <row r="7" spans="1:44" ht="409.5" customHeight="1" x14ac:dyDescent="0.25">
      <c r="A7" s="660"/>
      <c r="B7" s="284" t="s">
        <v>164</v>
      </c>
      <c r="C7" s="284" t="s">
        <v>165</v>
      </c>
      <c r="D7" s="284" t="s">
        <v>166</v>
      </c>
      <c r="E7" s="246">
        <v>8</v>
      </c>
      <c r="F7" s="247" t="str">
        <f>IF(E7&lt;=0,"",IF(E7&lt;=2,"Muy Baja",IF(E7&lt;=24,"Baja",IF(E7&lt;=500,"Media",IF(E7&lt;=5000,"Alta","Muy Alta")))))</f>
        <v>Baja</v>
      </c>
      <c r="G7" s="248">
        <f>IF(F7="","",IF(F7="Muy Baja",0.2,IF(F7="Baja",0.4,IF(F7="Media",0.6,IF(F7="Alta",0.8,IF(F7="Muy Alta",1,))))))</f>
        <v>0.4</v>
      </c>
      <c r="H7" s="249" t="s">
        <v>140</v>
      </c>
      <c r="I7" s="252" t="str">
        <f>IF(NOT(ISERROR(MATCH(H7,'[20]Tabla Impacto'!$B$221:$B$223,0))),'[20]Tabla Impacto'!$F$223&amp;"Por favor no seleccionar los criterios de impacto(Afectación Económica o presupuestal y Pérdida Reputacional)",H7)</f>
        <v xml:space="preserve">     El riesgo afecta la imagen de la entidad con algunos usuarios de relevancia frente al logro de los objetivos</v>
      </c>
      <c r="J7" s="247" t="str">
        <f>IF(OR(I7='[20]Tabla Impacto'!$C$11,I7='[20]Tabla Impacto'!$D$11),"Leve",IF(OR(I7='[20]Tabla Impacto'!$C$12,I7='[20]Tabla Impacto'!$D$12),"Menor",IF(OR(I7='[20]Tabla Impacto'!$C$13,I7='[20]Tabla Impacto'!$D$13),"Moderado",IF(OR(I7='[20]Tabla Impacto'!$C$14,I7='[20]Tabla Impacto'!$D$14),"Mayor",IF(OR(I7='[20]Tabla Impacto'!$C$15,I7='[20]Tabla Impacto'!$D$15),"Catastrófico","")))))</f>
        <v>Moderado</v>
      </c>
      <c r="K7" s="248">
        <f>IF(J7="","",IF(J7="Leve",0.2,IF(J7="Menor",0.4,IF(J7="Moderado",0.6,IF(J7="Mayor",0.8,IF(J7="Catastrófico",1,))))))</f>
        <v>0.6</v>
      </c>
      <c r="L7" s="253" t="str">
        <f>IF(OR(AND(F7="Muy Baja",J7="Leve"),AND(F7="Muy Baja",J7="Menor"),AND(F7="Baja",J7="Leve")),"Bajo",IF(OR(AND(F7="Muy baja",J7="Moderado"),AND(F7="Baja",J7="Menor"),AND(F7="Baja",J7="Moderado"),AND(F7="Media",J7="Leve"),AND(F7="Media",J7="Menor"),AND(F7="Media",J7="Moderado"),AND(F7="Alta",J7="Leve"),AND(F7="Alta",J7="Menor")),"Moderado",IF(OR(AND(F7="Muy Baja",J7="Mayor"),AND(F7="Baja",J7="Mayor"),AND(F7="Media",J7="Mayor"),AND(F7="Alta",J7="Moderado"),AND(F7="Alta",J7="Mayor"),AND(F7="Muy Alta",J7="Leve"),AND(F7="Muy Alta",J7="Menor"),AND(F7="Muy Alta",J7="Moderado"),AND(F7="Muy Alta",J7="Mayor")),"Alto",IF(OR(AND(F7="Muy Baja",J7="Catastrófico"),AND(F7="Baja",J7="Catastrófico"),AND(F7="Media",J7="Catastrófico"),AND(F7="Alta",J7="Catastrófico"),AND(F7="Muy Alta",J7="Catastrófico")),"Extremo",""))))</f>
        <v>Moderado</v>
      </c>
      <c r="M7" s="237">
        <v>1</v>
      </c>
      <c r="N7" s="254" t="s">
        <v>169</v>
      </c>
      <c r="O7" s="238" t="s">
        <v>152</v>
      </c>
      <c r="P7" s="238" t="s">
        <v>183</v>
      </c>
      <c r="Q7" s="238" t="s">
        <v>184</v>
      </c>
      <c r="R7" s="238" t="s">
        <v>185</v>
      </c>
      <c r="S7" s="255" t="s">
        <v>186</v>
      </c>
      <c r="T7" s="238" t="s">
        <v>187</v>
      </c>
      <c r="U7" s="239" t="str">
        <f>IF(OR(V7="Preventivo",V7="Detectivo"),"Probabilidad",IF(V7="Correctivo","Impacto",""))</f>
        <v>Probabilidad</v>
      </c>
      <c r="V7" s="240" t="s">
        <v>12</v>
      </c>
      <c r="W7" s="240" t="s">
        <v>7</v>
      </c>
      <c r="X7" s="241">
        <v>0.4</v>
      </c>
      <c r="Y7" s="240" t="s">
        <v>17</v>
      </c>
      <c r="Z7" s="240" t="s">
        <v>20</v>
      </c>
      <c r="AA7" s="240" t="s">
        <v>110</v>
      </c>
      <c r="AB7" s="242">
        <f>IFERROR(IF(U7="Probabilidad",(G7-(+G7*X7)),IF(U7="Impacto",G7,"")),"")</f>
        <v>0.24</v>
      </c>
      <c r="AC7" s="243" t="str">
        <f>IFERROR(IF(AB7="","",IF(AB7&lt;=0.2,"Muy Baja",IF(AB7&lt;=0.4,"Baja",IF(AB7&lt;=0.6,"Media",IF(AB7&lt;=0.8,"Alta","Muy Alta"))))),"")</f>
        <v>Baja</v>
      </c>
      <c r="AD7" s="241">
        <f>+AB7</f>
        <v>0.24</v>
      </c>
      <c r="AE7" s="243" t="str">
        <f>IFERROR(IF(AF7="","",IF(AF7&lt;=0.2,"Leve",IF(AF7&lt;=0.4,"Menor",IF(AF7&lt;=0.6,"Moderado",IF(AF7&lt;=0.8,"Mayor","Catastrófico"))))),"")</f>
        <v>Moderado</v>
      </c>
      <c r="AF7" s="241">
        <f>IFERROR(IF(U7="Impacto",(K7-(+K7*X7)),IF(U7="Probabilidad",K7,"")),"")</f>
        <v>0.6</v>
      </c>
      <c r="AG7" s="244" t="str">
        <f>IFERROR(IF(OR(AND(AC7="Muy Baja",AE7="Leve"),AND(AC7="Muy Baja",AE7="Menor"),AND(AC7="Baja",AE7="Leve")),"Bajo",IF(OR(AND(AC7="Muy baja",AE7="Moderado"),AND(AC7="Baja",AE7="Menor"),AND(AC7="Baja",AE7="Moderado"),AND(AC7="Media",AE7="Leve"),AND(AC7="Media",AE7="Menor"),AND(AC7="Media",AE7="Moderado"),AND(AC7="Alta",AE7="Leve"),AND(AC7="Alta",AE7="Menor")),"Moderado",IF(OR(AND(AC7="Muy Baja",AE7="Mayor"),AND(AC7="Baja",AE7="Mayor"),AND(AC7="Media",AE7="Mayor"),AND(AC7="Alta",AE7="Moderado"),AND(AC7="Alta",AE7="Mayor"),AND(AC7="Muy Alta",AE7="Leve"),AND(AC7="Muy Alta",AE7="Menor"),AND(AC7="Muy Alta",AE7="Moderado"),AND(AC7="Muy Alta",AE7="Mayor")),"Alto",IF(OR(AND(AC7="Muy Baja",AE7="Catastrófico"),AND(AC7="Baja",AE7="Catastrófico"),AND(AC7="Media",AE7="Catastrófico"),AND(AC7="Alta",AE7="Catastrófico"),AND(AC7="Muy Alta",AE7="Catastrófico")),"Extremo","")))),"")</f>
        <v>Moderado</v>
      </c>
      <c r="AH7" s="251" t="s">
        <v>124</v>
      </c>
      <c r="AI7" s="223" t="s">
        <v>1650</v>
      </c>
      <c r="AJ7" s="230" t="s">
        <v>152</v>
      </c>
      <c r="AK7" s="230" t="s">
        <v>1645</v>
      </c>
      <c r="AL7" s="228" t="s">
        <v>1651</v>
      </c>
      <c r="AM7" s="228" t="s">
        <v>1652</v>
      </c>
      <c r="AN7" s="231" t="s">
        <v>1664</v>
      </c>
      <c r="AO7" s="235" t="s">
        <v>1656</v>
      </c>
      <c r="AP7" s="694"/>
      <c r="AQ7" s="454" t="s">
        <v>1563</v>
      </c>
      <c r="AR7" s="1169" t="s">
        <v>1721</v>
      </c>
    </row>
    <row r="8" spans="1:44" ht="399.75" customHeight="1" x14ac:dyDescent="0.25">
      <c r="A8" s="660"/>
      <c r="B8" s="254" t="s">
        <v>167</v>
      </c>
      <c r="C8" s="254" t="s">
        <v>168</v>
      </c>
      <c r="D8" s="254" t="s">
        <v>1683</v>
      </c>
      <c r="E8" s="257">
        <v>365</v>
      </c>
      <c r="F8" s="258" t="s">
        <v>98</v>
      </c>
      <c r="G8" s="248">
        <f t="shared" ref="G8:G9" si="3">IF(F8="","",IF(F8="Muy Baja",0.2,IF(F8="Baja",0.4,IF(F8="Media",0.6,IF(F8="Alta",0.8,IF(F8="Muy Alta",1,))))))</f>
        <v>0.6</v>
      </c>
      <c r="H8" s="249" t="s">
        <v>139</v>
      </c>
      <c r="I8" s="252" t="str">
        <f>IF(NOT(ISERROR(MATCH(H8,'[20]Tabla Impacto'!$B$221:$B$223,0))),'[20]Tabla Impacto'!$F$223&amp;"Por favor no seleccionar los criterios de impacto(Afectación Económica o presupuestal y Pérdida Reputacional)",H8)</f>
        <v xml:space="preserve">     El riesgo afecta la imagen de la entidad internamente, de conocimiento general, nivel interno, de junta dircetiva y accionistas y/o de provedores</v>
      </c>
      <c r="J8" s="259" t="s">
        <v>156</v>
      </c>
      <c r="K8" s="248">
        <v>0.4</v>
      </c>
      <c r="L8" s="395" t="s">
        <v>157</v>
      </c>
      <c r="M8" s="237">
        <v>1</v>
      </c>
      <c r="N8" s="254" t="s">
        <v>169</v>
      </c>
      <c r="O8" s="224" t="s">
        <v>154</v>
      </c>
      <c r="P8" s="224" t="s">
        <v>155</v>
      </c>
      <c r="Q8" s="224" t="s">
        <v>878</v>
      </c>
      <c r="R8" s="224" t="s">
        <v>879</v>
      </c>
      <c r="S8" s="224" t="s">
        <v>880</v>
      </c>
      <c r="T8" s="224" t="s">
        <v>1684</v>
      </c>
      <c r="U8" s="260" t="str">
        <f>IF(OR(V8="Preventivo",V8="Detectivo"),"Probabilidad",IF(V8="Correctivo","Impacto",""))</f>
        <v>Probabilidad</v>
      </c>
      <c r="V8" s="261" t="s">
        <v>13</v>
      </c>
      <c r="W8" s="240" t="s">
        <v>7</v>
      </c>
      <c r="X8" s="260" t="s">
        <v>188</v>
      </c>
      <c r="Y8" s="240" t="s">
        <v>17</v>
      </c>
      <c r="Z8" s="240" t="s">
        <v>20</v>
      </c>
      <c r="AA8" s="240" t="s">
        <v>110</v>
      </c>
      <c r="AB8" s="262">
        <f>IFERROR(IF(U8="Probabilidad",(G8-(+G8*X8)),IF(U8="Impacto",G8,"")),"")</f>
        <v>0.42</v>
      </c>
      <c r="AC8" s="243" t="str">
        <f>IFERROR(IF(AB8="","",IF(AB8&lt;=0.2,"Muy Baja",IF(AB8&lt;=0.4,"Baja",IF(AB8&lt;=0.6,"Media",IF(AB8&lt;=0.8,"Alta","Muy Alta"))))),"")</f>
        <v>Media</v>
      </c>
      <c r="AD8" s="263">
        <v>0.42</v>
      </c>
      <c r="AE8" s="264" t="s">
        <v>156</v>
      </c>
      <c r="AF8" s="262">
        <v>0.4</v>
      </c>
      <c r="AG8" s="265" t="s">
        <v>157</v>
      </c>
      <c r="AH8" s="251" t="s">
        <v>124</v>
      </c>
      <c r="AI8" s="232" t="s">
        <v>881</v>
      </c>
      <c r="AJ8" s="232" t="s">
        <v>195</v>
      </c>
      <c r="AK8" s="232" t="s">
        <v>1645</v>
      </c>
      <c r="AL8" s="228" t="s">
        <v>1651</v>
      </c>
      <c r="AM8" s="228" t="s">
        <v>1653</v>
      </c>
      <c r="AN8" s="233" t="s">
        <v>1663</v>
      </c>
      <c r="AO8" s="266" t="s">
        <v>1658</v>
      </c>
      <c r="AP8" s="694"/>
      <c r="AQ8" s="454" t="s">
        <v>1563</v>
      </c>
      <c r="AR8" s="1169" t="s">
        <v>1723</v>
      </c>
    </row>
    <row r="9" spans="1:44" ht="408.75" customHeight="1" x14ac:dyDescent="0.25">
      <c r="A9" s="660"/>
      <c r="B9" s="284" t="s">
        <v>1439</v>
      </c>
      <c r="C9" s="284" t="s">
        <v>1440</v>
      </c>
      <c r="D9" s="284" t="s">
        <v>897</v>
      </c>
      <c r="E9" s="257">
        <v>2000</v>
      </c>
      <c r="F9" s="247" t="str">
        <f>IF(E9&lt;=0,"",IF(E9&lt;=2,"Muy Baja",IF(E9&lt;=24,"Baja",IF(E9&lt;=500,"Media",IF(E9&lt;=5000,"Alta","Muy Alta")))))</f>
        <v>Alta</v>
      </c>
      <c r="G9" s="248">
        <f t="shared" si="3"/>
        <v>0.8</v>
      </c>
      <c r="H9" s="249" t="s">
        <v>140</v>
      </c>
      <c r="I9" s="252" t="str">
        <f>IF(NOT(ISERROR(MATCH(H9,'[20]Tabla Impacto'!$B$221:$B$223,0))),'[20]Tabla Impacto'!$F$223&amp;"Por favor no seleccionar los criterios de impacto(Afectación Económica o presupuestal y Pérdida Reputacional)",H9)</f>
        <v xml:space="preserve">     El riesgo afecta la imagen de la entidad con algunos usuarios de relevancia frente al logro de los objetivos</v>
      </c>
      <c r="J9" s="247" t="str">
        <f>IF(OR(I9='[20]Tabla Impacto'!$C$11,I9='[20]Tabla Impacto'!$D$11),"Leve",IF(OR(I9='[20]Tabla Impacto'!$C$12,I9='[20]Tabla Impacto'!$D$12),"Menor",IF(OR(I9='[20]Tabla Impacto'!$C$13,I9='[20]Tabla Impacto'!$D$13),"Moderado",IF(OR(I9='[20]Tabla Impacto'!$C$14,I9='[20]Tabla Impacto'!$D$14),"Mayor",IF(OR(I9='[20]Tabla Impacto'!$C$15,I9='[20]Tabla Impacto'!$D$15),"Catastrófico","")))))</f>
        <v>Moderado</v>
      </c>
      <c r="K9" s="248">
        <v>0.6</v>
      </c>
      <c r="L9" s="426" t="s">
        <v>71</v>
      </c>
      <c r="M9" s="237">
        <v>1</v>
      </c>
      <c r="N9" s="254" t="s">
        <v>169</v>
      </c>
      <c r="O9" s="223" t="s">
        <v>898</v>
      </c>
      <c r="P9" s="224" t="s">
        <v>183</v>
      </c>
      <c r="Q9" s="223" t="s">
        <v>372</v>
      </c>
      <c r="R9" s="223" t="s">
        <v>1441</v>
      </c>
      <c r="S9" s="223" t="s">
        <v>899</v>
      </c>
      <c r="T9" s="223" t="s">
        <v>1442</v>
      </c>
      <c r="U9" s="267" t="s">
        <v>2</v>
      </c>
      <c r="V9" s="240" t="s">
        <v>12</v>
      </c>
      <c r="W9" s="240" t="s">
        <v>7</v>
      </c>
      <c r="X9" s="241" t="s">
        <v>189</v>
      </c>
      <c r="Y9" s="240" t="s">
        <v>17</v>
      </c>
      <c r="Z9" s="240" t="s">
        <v>20</v>
      </c>
      <c r="AA9" s="240" t="s">
        <v>110</v>
      </c>
      <c r="AB9" s="242" t="s">
        <v>158</v>
      </c>
      <c r="AC9" s="243" t="s">
        <v>44</v>
      </c>
      <c r="AD9" s="241">
        <v>0.36</v>
      </c>
      <c r="AE9" s="268" t="s">
        <v>157</v>
      </c>
      <c r="AF9" s="241">
        <v>0.6</v>
      </c>
      <c r="AG9" s="265" t="s">
        <v>157</v>
      </c>
      <c r="AH9" s="251" t="s">
        <v>124</v>
      </c>
      <c r="AI9" s="1170" t="s">
        <v>1443</v>
      </c>
      <c r="AJ9" s="230" t="s">
        <v>195</v>
      </c>
      <c r="AK9" s="230" t="s">
        <v>1645</v>
      </c>
      <c r="AL9" s="228" t="s">
        <v>1651</v>
      </c>
      <c r="AM9" s="228" t="s">
        <v>1654</v>
      </c>
      <c r="AN9" s="234" t="s">
        <v>1655</v>
      </c>
      <c r="AO9" s="235" t="s">
        <v>1659</v>
      </c>
      <c r="AP9" s="695"/>
      <c r="AQ9" s="454" t="s">
        <v>1662</v>
      </c>
      <c r="AR9" s="439" t="s">
        <v>1711</v>
      </c>
    </row>
    <row r="10" spans="1:44" ht="309.75" customHeight="1" x14ac:dyDescent="0.25">
      <c r="A10" s="659" t="s">
        <v>1436</v>
      </c>
      <c r="B10" s="254" t="s">
        <v>905</v>
      </c>
      <c r="C10" s="254" t="s">
        <v>1412</v>
      </c>
      <c r="D10" s="254" t="s">
        <v>1413</v>
      </c>
      <c r="E10" s="246">
        <v>30000</v>
      </c>
      <c r="F10" s="247" t="str">
        <f>IF(E10&lt;=0,"",IF(E10&lt;=2,"Muy Baja",IF(E10&lt;=F866,"Baja",IF(E10&lt;=500,"Media",IF(E10&lt;=5000,"Alta","Muy Alta")))))</f>
        <v>Muy Alta</v>
      </c>
      <c r="G10" s="248">
        <f>IF(F10="","",IF(F10="Muy Baja",0.2,IF(F10="Baja",0.4,IF(F10="Media",0.6,IF(F10="Alta",0.8,IF(F10="Muy Alta",1,))))))</f>
        <v>1</v>
      </c>
      <c r="H10" s="249" t="s">
        <v>140</v>
      </c>
      <c r="I10" s="248" t="str">
        <f>IF(NOT(ISERROR(MATCH(H10,'[21]Tabla Impacto'!$B$221:$B$223,0))),'[21]Tabla Impacto'!$F$223&amp;"Por favor no seleccionar los criterios de impacto(Afectación Económica o presupuestal y Pérdida Reputacional)",H10)</f>
        <v xml:space="preserve">     El riesgo afecta la imagen de la entidad con algunos usuarios de relevancia frente al logro de los objetivos</v>
      </c>
      <c r="J10" s="247" t="str">
        <f>IF(OR(I10='[21]Tabla Impacto'!$C$11,I10='[21]Tabla Impacto'!$D$11),"Leve",IF(OR(I10='[21]Tabla Impacto'!$C$12,I10='[21]Tabla Impacto'!$D$12),"Menor",IF(OR(I10='[21]Tabla Impacto'!$C$13,I10='[21]Tabla Impacto'!$D$13),"Moderado",IF(OR(I10='[21]Tabla Impacto'!$C$14,I10='[21]Tabla Impacto'!$D$14),"Mayor",IF(OR(I10='[21]Tabla Impacto'!$C$15,I10='[21]Tabla Impacto'!$D$15),"Catastrófico","")))))</f>
        <v>Moderado</v>
      </c>
      <c r="K10" s="248">
        <f>IF(J10="","",IF(J10="Leve",0.2,IF(J10="Menor",0.4,IF(J10="Moderado",0.6,IF(J10="Mayor",0.8,IF(J10="Catastrófico",1,))))))</f>
        <v>0.6</v>
      </c>
      <c r="L10" s="253" t="str">
        <f>IF(OR(AND(F10="Muy Baja",J10="Leve"),AND(F10="Muy Baja",J10="Menor"),AND(F10="Baja",J10="Leve")),"Bajo",IF(OR(AND(F10="Muy baja",J10="Moderado"),AND(F10="Baja",J10="Menor"),AND(F10="Baja",J10="Moderado"),AND(F10="Media",J10="Leve"),AND(F10="Media",J10="Menor"),AND(F10="Media",J10="Moderado"),AND(F10="Alta",J10="Leve"),AND(F10="Alta",J10="Menor")),"Moderado",IF(OR(AND(F10="Muy Baja",J10="Mayor"),AND(F10="Baja",J10="Mayor"),AND(F10="Media",J10="Mayor"),AND(F10="Alta",J10="Moderado"),AND(F10="Alta",J10="Mayor"),AND(F10="Muy Alta",J10="Leve"),AND(F10="Muy Alta",J10="Menor"),AND(F10="Muy Alta",J10="Moderado"),AND(F10="Muy Alta",J10="Mayor")),"Alto",IF(OR(AND(F10="Muy Baja",J10="Catastrófico"),AND(F10="Baja",J10="Catastrófico"),AND(F10="Media",J10="Catastrófico"),AND(F10="Alta",J10="Catastrófico"),AND(F10="Muy Alta",J10="Catastrófico")),"Extremo",""))))</f>
        <v>Alto</v>
      </c>
      <c r="M10" s="269">
        <v>1</v>
      </c>
      <c r="N10" s="254" t="s">
        <v>906</v>
      </c>
      <c r="O10" s="270" t="s">
        <v>358</v>
      </c>
      <c r="P10" s="271" t="s">
        <v>336</v>
      </c>
      <c r="Q10" s="271" t="s">
        <v>1414</v>
      </c>
      <c r="R10" s="272" t="s">
        <v>360</v>
      </c>
      <c r="S10" s="272" t="s">
        <v>1415</v>
      </c>
      <c r="T10" s="271" t="s">
        <v>361</v>
      </c>
      <c r="U10" s="267" t="s">
        <v>2</v>
      </c>
      <c r="V10" s="273" t="s">
        <v>12</v>
      </c>
      <c r="W10" s="273" t="s">
        <v>7</v>
      </c>
      <c r="X10" s="274">
        <v>0.4</v>
      </c>
      <c r="Y10" s="273" t="s">
        <v>17</v>
      </c>
      <c r="Z10" s="273" t="s">
        <v>20</v>
      </c>
      <c r="AA10" s="273" t="s">
        <v>110</v>
      </c>
      <c r="AB10" s="275">
        <v>0.6</v>
      </c>
      <c r="AC10" s="276" t="str">
        <f t="shared" ref="AC10" si="4">IFERROR(IF(AB10="","",IF(AB10&lt;=0.2,"Muy Baja",IF(AB10&lt;=0.4,"Baja",IF(AB10&lt;=0.6,"Media",IF(AB10&lt;=0.8,"Alta","Muy Alta"))))),"")</f>
        <v>Media</v>
      </c>
      <c r="AD10" s="277">
        <f>+AB10</f>
        <v>0.6</v>
      </c>
      <c r="AE10" s="243" t="s">
        <v>72</v>
      </c>
      <c r="AF10" s="274">
        <f>IFERROR(IF(U10="Impacto",(K10-(+K10*X10)),IF(U10="Probabilidad",K10,"")),"")</f>
        <v>0.6</v>
      </c>
      <c r="AG10" s="278"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79" t="s">
        <v>28</v>
      </c>
      <c r="AI10" s="223" t="s">
        <v>907</v>
      </c>
      <c r="AJ10" s="223" t="s">
        <v>365</v>
      </c>
      <c r="AK10" s="223" t="s">
        <v>1416</v>
      </c>
      <c r="AL10" s="231" t="s">
        <v>1417</v>
      </c>
      <c r="AM10" s="231" t="s">
        <v>1418</v>
      </c>
      <c r="AN10" s="223" t="s">
        <v>362</v>
      </c>
      <c r="AO10" s="235" t="s">
        <v>1581</v>
      </c>
      <c r="AP10" s="693" t="s">
        <v>1660</v>
      </c>
      <c r="AQ10" s="454" t="s">
        <v>1563</v>
      </c>
      <c r="AR10" s="439" t="s">
        <v>1712</v>
      </c>
    </row>
    <row r="11" spans="1:44" ht="399.75" customHeight="1" x14ac:dyDescent="0.25">
      <c r="A11" s="659"/>
      <c r="B11" s="254" t="s">
        <v>363</v>
      </c>
      <c r="C11" s="254" t="s">
        <v>364</v>
      </c>
      <c r="D11" s="284" t="s">
        <v>909</v>
      </c>
      <c r="E11" s="246">
        <v>12</v>
      </c>
      <c r="F11" s="247" t="str">
        <f>IF(E11&lt;=0,"",IF(E11&lt;=2,"Muy Baja",IF(E11&lt;=24,"Baja",IF(E11&lt;=500,"Media",IF(E11&lt;=5000,"Alta","Muy Alta")))))</f>
        <v>Baja</v>
      </c>
      <c r="G11" s="248">
        <f>IF(F11="","",IF(F11="Muy Baja",0.2,IF(F11="Baja",0.4,IF(F11="Media",0.6,IF(F11="Alta",0.8,IF(F11="Muy Alta",1,))))))</f>
        <v>0.4</v>
      </c>
      <c r="H11" s="249" t="s">
        <v>140</v>
      </c>
      <c r="I11" s="248" t="str">
        <f>IF(NOT(ISERROR(MATCH(H11,'[21]Tabla Impacto'!$B$221:$B$223,0))),'[21]Tabla Impacto'!$F$223&amp;"Por favor no seleccionar los criterios de impacto(Afectación Económica o presupuestal y Pérdida Reputacional)",H11)</f>
        <v xml:space="preserve">     El riesgo afecta la imagen de la entidad con algunos usuarios de relevancia frente al logro de los objetivos</v>
      </c>
      <c r="J11" s="247" t="str">
        <f>IF(OR(I11='[21]Tabla Impacto'!$C$11,I11='[21]Tabla Impacto'!$D$11),"Leve",IF(OR(I11='[21]Tabla Impacto'!$C$12,I11='[21]Tabla Impacto'!$D$12),"Menor",IF(OR(I11='[21]Tabla Impacto'!$C$13,I11='[21]Tabla Impacto'!$D$13),"Moderado",IF(OR(I11='[21]Tabla Impacto'!$C$14,I11='[21]Tabla Impacto'!$D$14),"Mayor",IF(OR(I11='[21]Tabla Impacto'!$C$15,I11='[21]Tabla Impacto'!$D$15),"Catastrófico","")))))</f>
        <v>Moderado</v>
      </c>
      <c r="K11" s="248">
        <f>IF(J11="","",IF(J11="Leve",0.2,IF(J11="Menor",0.4,IF(J11="Moderado",0.6,IF(J11="Mayor",0.8,IF(J11="Catastrófico",1,))))))</f>
        <v>0.6</v>
      </c>
      <c r="L11" s="253" t="str">
        <f>IF(OR(AND(F11="Muy Baja",J11="Leve"),AND(F11="Muy Baja",J11="Menor"),AND(F11="Baja",J11="Leve")),"Bajo",IF(OR(AND(F11="Muy baja",J11="Moderado"),AND(F11="Baja",J11="Menor"),AND(F11="Baja",J11="Moderado"),AND(F11="Media",J11="Leve"),AND(F11="Media",J11="Menor"),AND(F11="Media",J11="Moderado"),AND(F11="Alta",J11="Leve"),AND(F11="Alta",J11="Menor")),"Moderado",IF(OR(AND(F11="Muy Baja",J11="Mayor"),AND(F11="Baja",J11="Mayor"),AND(F11="Media",J11="Mayor"),AND(F11="Alta",J11="Moderado"),AND(F11="Alta",J11="Mayor"),AND(F11="Muy Alta",J11="Leve"),AND(F11="Muy Alta",J11="Menor"),AND(F11="Muy Alta",J11="Moderado"),AND(F11="Muy Alta",J11="Mayor")),"Alto",IF(OR(AND(F11="Muy Baja",J11="Catastrófico"),AND(F11="Baja",J11="Catastrófico"),AND(F11="Media",J11="Catastrófico"),AND(F11="Alta",J11="Catastrófico"),AND(F11="Muy Alta",J11="Catastrófico")),"Extremo",""))))</f>
        <v>Moderado</v>
      </c>
      <c r="M11" s="280">
        <v>1</v>
      </c>
      <c r="N11" s="254" t="s">
        <v>365</v>
      </c>
      <c r="O11" s="224" t="s">
        <v>366</v>
      </c>
      <c r="P11" s="224" t="s">
        <v>155</v>
      </c>
      <c r="Q11" s="224" t="s">
        <v>1419</v>
      </c>
      <c r="R11" s="224" t="s">
        <v>911</v>
      </c>
      <c r="S11" s="224" t="s">
        <v>880</v>
      </c>
      <c r="T11" s="254" t="s">
        <v>1420</v>
      </c>
      <c r="U11" s="267" t="s">
        <v>2</v>
      </c>
      <c r="V11" s="279" t="s">
        <v>12</v>
      </c>
      <c r="W11" s="279" t="s">
        <v>7</v>
      </c>
      <c r="X11" s="281">
        <v>0.4</v>
      </c>
      <c r="Y11" s="279" t="s">
        <v>17</v>
      </c>
      <c r="Z11" s="279" t="s">
        <v>20</v>
      </c>
      <c r="AA11" s="279" t="s">
        <v>110</v>
      </c>
      <c r="AB11" s="282">
        <v>0.24</v>
      </c>
      <c r="AC11" s="243" t="s">
        <v>98</v>
      </c>
      <c r="AD11" s="241">
        <v>0.24</v>
      </c>
      <c r="AE11" s="243" t="s">
        <v>72</v>
      </c>
      <c r="AF11" s="241">
        <v>0.6</v>
      </c>
      <c r="AG11" s="244" t="s">
        <v>72</v>
      </c>
      <c r="AH11" s="279" t="s">
        <v>28</v>
      </c>
      <c r="AI11" s="223" t="s">
        <v>367</v>
      </c>
      <c r="AJ11" s="223" t="s">
        <v>365</v>
      </c>
      <c r="AK11" s="223" t="s">
        <v>1421</v>
      </c>
      <c r="AL11" s="231" t="s">
        <v>1422</v>
      </c>
      <c r="AM11" s="231" t="s">
        <v>1423</v>
      </c>
      <c r="AN11" s="223" t="s">
        <v>368</v>
      </c>
      <c r="AO11" s="235" t="s">
        <v>1582</v>
      </c>
      <c r="AP11" s="694"/>
      <c r="AQ11" s="454" t="s">
        <v>1563</v>
      </c>
      <c r="AR11" s="1169" t="s">
        <v>1724</v>
      </c>
    </row>
    <row r="12" spans="1:44" ht="226.5" customHeight="1" x14ac:dyDescent="0.25">
      <c r="A12" s="659"/>
      <c r="B12" s="671" t="s">
        <v>369</v>
      </c>
      <c r="C12" s="671" t="s">
        <v>1424</v>
      </c>
      <c r="D12" s="671" t="s">
        <v>1685</v>
      </c>
      <c r="E12" s="690">
        <v>1409</v>
      </c>
      <c r="F12" s="664" t="str">
        <f>IF(E12&lt;=0,"",IF(E12&lt;=2,"Muy Baja",IF(E12&lt;=24,"Baja",IF(E12&lt;=500,"Media",IF(E12&lt;=5000,"Alta","Muy Alta")))))</f>
        <v>Alta</v>
      </c>
      <c r="G12" s="666">
        <f>IF(F12="","",IF(F12="Muy Baja",0.2,IF(F12="Baja",0.4,IF(F12="Media",0.6,IF(F12="Alta",0.8,IF(F12="Muy Alta",1,))))))</f>
        <v>0.8</v>
      </c>
      <c r="H12" s="682" t="s">
        <v>140</v>
      </c>
      <c r="I12" s="248" t="str">
        <f>IF(NOT(ISERROR(MATCH(H12,'[21]Tabla Impacto'!$B$221:$B$223,0))),'[21]Tabla Impacto'!$F$223&amp;"Por favor no seleccionar los criterios de impacto(Afectación Económica o presupuestal y Pérdida Reputacional)",H12)</f>
        <v xml:space="preserve">     El riesgo afecta la imagen de la entidad con algunos usuarios de relevancia frente al logro de los objetivos</v>
      </c>
      <c r="J12" s="664" t="str">
        <f>IF(OR(I12='[21]Tabla Impacto'!$C$11,I12='[21]Tabla Impacto'!$D$11),"Leve",IF(OR(I12='[21]Tabla Impacto'!$C$12,I12='[21]Tabla Impacto'!$D$12),"Menor",IF(OR(I12='[21]Tabla Impacto'!$C$13,I12='[21]Tabla Impacto'!$D$13),"Moderado",IF(OR(I12='[21]Tabla Impacto'!$C$14,I12='[21]Tabla Impacto'!$D$14),"Mayor",IF(OR(I12='[21]Tabla Impacto'!$C$15,I12='[21]Tabla Impacto'!$D$15),"Catastrófico","")))))</f>
        <v>Moderado</v>
      </c>
      <c r="K12" s="666">
        <f>IF(J12="","",IF(J12="Leve",0.2,IF(J12="Menor",0.4,IF(J12="Moderado",0.6,IF(J12="Mayor",0.8,IF(J12="Catastrófico",1,))))))</f>
        <v>0.6</v>
      </c>
      <c r="L12" s="686" t="str">
        <f>IF(OR(AND(F12="Muy Baja",J12="Leve"),AND(F12="Muy Baja",J12="Menor"),AND(F12="Baja",J12="Leve")),"Bajo",IF(OR(AND(F12="Muy baja",J12="Moderado"),AND(F12="Baja",J12="Menor"),AND(F12="Baja",J12="Moderado"),AND(F12="Media",J12="Leve"),AND(F12="Media",J12="Menor"),AND(F12="Media",J12="Moderado"),AND(F12="Alta",J12="Leve"),AND(F12="Alta",J12="Menor")),"Moderado",IF(OR(AND(F12="Muy Baja",J12="Mayor"),AND(F12="Baja",J12="Mayor"),AND(F12="Media",J12="Mayor"),AND(F12="Alta",J12="Moderado"),AND(F12="Alta",J12="Mayor"),AND(F12="Muy Alta",J12="Leve"),AND(F12="Muy Alta",J12="Menor"),AND(F12="Muy Alta",J12="Moderado"),AND(F12="Muy Alta",J12="Mayor")),"Alto",IF(OR(AND(F12="Muy Baja",J12="Catastrófico"),AND(F12="Baja",J12="Catastrófico"),AND(F12="Media",J12="Catastrófico"),AND(F12="Alta",J12="Catastrófico"),AND(F12="Muy Alta",J12="Catastrófico")),"Extremo",""))))</f>
        <v>Alto</v>
      </c>
      <c r="M12" s="702">
        <v>1</v>
      </c>
      <c r="N12" s="704" t="s">
        <v>365</v>
      </c>
      <c r="O12" s="696" t="s">
        <v>370</v>
      </c>
      <c r="P12" s="696" t="s">
        <v>1425</v>
      </c>
      <c r="Q12" s="696" t="s">
        <v>372</v>
      </c>
      <c r="R12" s="696" t="s">
        <v>914</v>
      </c>
      <c r="S12" s="696" t="s">
        <v>373</v>
      </c>
      <c r="T12" s="696" t="s">
        <v>915</v>
      </c>
      <c r="U12" s="698" t="s">
        <v>2</v>
      </c>
      <c r="V12" s="700" t="s">
        <v>12</v>
      </c>
      <c r="W12" s="700" t="s">
        <v>7</v>
      </c>
      <c r="X12" s="710" t="s">
        <v>189</v>
      </c>
      <c r="Y12" s="700" t="s">
        <v>17</v>
      </c>
      <c r="Z12" s="700" t="s">
        <v>20</v>
      </c>
      <c r="AA12" s="700" t="s">
        <v>110</v>
      </c>
      <c r="AB12" s="712">
        <v>0.48</v>
      </c>
      <c r="AC12" s="714" t="s">
        <v>98</v>
      </c>
      <c r="AD12" s="706">
        <v>0.48</v>
      </c>
      <c r="AE12" s="714" t="s">
        <v>72</v>
      </c>
      <c r="AF12" s="706">
        <v>0.6</v>
      </c>
      <c r="AG12" s="708" t="s">
        <v>72</v>
      </c>
      <c r="AH12" s="700" t="s">
        <v>803</v>
      </c>
      <c r="AI12" s="704" t="s">
        <v>916</v>
      </c>
      <c r="AJ12" s="696" t="s">
        <v>365</v>
      </c>
      <c r="AK12" s="696" t="s">
        <v>1426</v>
      </c>
      <c r="AL12" s="727" t="s">
        <v>1427</v>
      </c>
      <c r="AM12" s="727" t="s">
        <v>1428</v>
      </c>
      <c r="AN12" s="704" t="s">
        <v>1429</v>
      </c>
      <c r="AO12" s="692" t="s">
        <v>1583</v>
      </c>
      <c r="AP12" s="694"/>
      <c r="AQ12" s="669" t="s">
        <v>1662</v>
      </c>
      <c r="AR12" s="670" t="s">
        <v>1714</v>
      </c>
    </row>
    <row r="13" spans="1:44" ht="408.75" customHeight="1" x14ac:dyDescent="0.25">
      <c r="A13" s="659"/>
      <c r="B13" s="672"/>
      <c r="C13" s="672"/>
      <c r="D13" s="672"/>
      <c r="E13" s="691"/>
      <c r="F13" s="665"/>
      <c r="G13" s="667"/>
      <c r="H13" s="683"/>
      <c r="I13" s="283"/>
      <c r="J13" s="665"/>
      <c r="K13" s="667"/>
      <c r="L13" s="687"/>
      <c r="M13" s="703"/>
      <c r="N13" s="705"/>
      <c r="O13" s="697"/>
      <c r="P13" s="697"/>
      <c r="Q13" s="697"/>
      <c r="R13" s="697"/>
      <c r="S13" s="697"/>
      <c r="T13" s="697"/>
      <c r="U13" s="699"/>
      <c r="V13" s="701"/>
      <c r="W13" s="701"/>
      <c r="X13" s="711"/>
      <c r="Y13" s="701"/>
      <c r="Z13" s="701"/>
      <c r="AA13" s="701"/>
      <c r="AB13" s="713"/>
      <c r="AC13" s="715"/>
      <c r="AD13" s="707"/>
      <c r="AE13" s="715"/>
      <c r="AF13" s="707"/>
      <c r="AG13" s="709"/>
      <c r="AH13" s="701"/>
      <c r="AI13" s="705"/>
      <c r="AJ13" s="697"/>
      <c r="AK13" s="697"/>
      <c r="AL13" s="728"/>
      <c r="AM13" s="728"/>
      <c r="AN13" s="705"/>
      <c r="AO13" s="692"/>
      <c r="AP13" s="694"/>
      <c r="AQ13" s="669"/>
      <c r="AR13" s="670"/>
    </row>
    <row r="14" spans="1:44" ht="309" customHeight="1" x14ac:dyDescent="0.35">
      <c r="A14" s="659"/>
      <c r="B14" s="254" t="s">
        <v>918</v>
      </c>
      <c r="C14" s="254" t="s">
        <v>378</v>
      </c>
      <c r="D14" s="254" t="s">
        <v>1686</v>
      </c>
      <c r="E14" s="246">
        <v>1409</v>
      </c>
      <c r="F14" s="247" t="str">
        <f>IF(E14&lt;=0,"",IF(E14&lt;=2,"Muy Baja",IF(E14&lt;=24,"Baja",IF(E14&lt;=500,"Media",IF(E14&lt;=5000,"Alta","Muy Alta")))))</f>
        <v>Alta</v>
      </c>
      <c r="G14" s="248">
        <f>IF(F14="","",IF(F14="Muy Baja",0.2,IF(F14="Baja",0.4,IF(F14="Media",0.6,IF(F14="Alta",0.8,IF(F14="Muy Alta",1,))))))</f>
        <v>0.8</v>
      </c>
      <c r="H14" s="249" t="s">
        <v>140</v>
      </c>
      <c r="I14" s="248" t="str">
        <f>IF(NOT(ISERROR(MATCH(H14,'[21]Tabla Impacto'!$B$221:$B$223,0))),'[21]Tabla Impacto'!$F$223&amp;"Por favor no seleccionar los criterios de impacto(Afectación Económica o presupuestal y Pérdida Reputacional)",H14)</f>
        <v xml:space="preserve">     El riesgo afecta la imagen de la entidad con algunos usuarios de relevancia frente al logro de los objetivos</v>
      </c>
      <c r="J14" s="247" t="str">
        <f>IF(OR(I14='[21]Tabla Impacto'!$C$11,I14='[21]Tabla Impacto'!$D$11),"Leve",IF(OR(I14='[21]Tabla Impacto'!$C$12,I14='[21]Tabla Impacto'!$D$12),"Menor",IF(OR(I14='[21]Tabla Impacto'!$C$13,I14='[21]Tabla Impacto'!$D$13),"Moderado",IF(OR(I14='[21]Tabla Impacto'!$C$14,I14='[21]Tabla Impacto'!$D$14),"Mayor",IF(OR(I14='[21]Tabla Impacto'!$C$15,I14='[21]Tabla Impacto'!$D$15),"Catastrófico","")))))</f>
        <v>Moderado</v>
      </c>
      <c r="K14" s="248">
        <f>IF(J14="","",IF(J14="Leve",0.2,IF(J14="Menor",0.4,IF(J14="Moderado",0.6,IF(J14="Mayor",0.8,IF(J14="Catastrófico",1,))))))</f>
        <v>0.6</v>
      </c>
      <c r="L14" s="253" t="str">
        <f>IF(OR(AND(F14="Muy Baja",J14="Leve"),AND(F14="Muy Baja",J14="Menor"),AND(F14="Baja",J14="Leve")),"Bajo",IF(OR(AND(F14="Muy baja",J14="Moderado"),AND(F14="Baja",J14="Menor"),AND(F14="Baja",J14="Moderado"),AND(F14="Media",J14="Leve"),AND(F14="Media",J14="Menor"),AND(F14="Media",J14="Moderado"),AND(F14="Alta",J14="Leve"),AND(F14="Alta",J14="Menor")),"Moderado",IF(OR(AND(F14="Muy Baja",J14="Mayor"),AND(F14="Baja",J14="Mayor"),AND(F14="Media",J14="Mayor"),AND(F14="Alta",J14="Moderado"),AND(F14="Alta",J14="Mayor"),AND(F14="Muy Alta",J14="Leve"),AND(F14="Muy Alta",J14="Menor"),AND(F14="Muy Alta",J14="Moderado"),AND(F14="Muy Alta",J14="Mayor")),"Alto",IF(OR(AND(F14="Muy Baja",J14="Catastrófico"),AND(F14="Baja",J14="Catastrófico"),AND(F14="Media",J14="Catastrófico"),AND(F14="Alta",J14="Catastrófico"),AND(F14="Muy Alta",J14="Catastrófico")),"Extremo",""))))</f>
        <v>Alto</v>
      </c>
      <c r="M14" s="280">
        <v>1</v>
      </c>
      <c r="N14" s="254" t="s">
        <v>365</v>
      </c>
      <c r="O14" s="223" t="s">
        <v>919</v>
      </c>
      <c r="P14" s="223" t="s">
        <v>1430</v>
      </c>
      <c r="Q14" s="223" t="s">
        <v>1431</v>
      </c>
      <c r="R14" s="284" t="s">
        <v>1432</v>
      </c>
      <c r="S14" s="284" t="s">
        <v>920</v>
      </c>
      <c r="T14" s="284" t="s">
        <v>921</v>
      </c>
      <c r="U14" s="267" t="s">
        <v>2</v>
      </c>
      <c r="V14" s="279" t="s">
        <v>12</v>
      </c>
      <c r="W14" s="279" t="s">
        <v>7</v>
      </c>
      <c r="X14" s="281">
        <v>0.4</v>
      </c>
      <c r="Y14" s="279" t="s">
        <v>17</v>
      </c>
      <c r="Z14" s="279" t="s">
        <v>20</v>
      </c>
      <c r="AA14" s="279" t="s">
        <v>110</v>
      </c>
      <c r="AB14" s="282">
        <v>0.48</v>
      </c>
      <c r="AC14" s="285" t="s">
        <v>223</v>
      </c>
      <c r="AD14" s="241">
        <v>0.48</v>
      </c>
      <c r="AE14" s="243" t="s">
        <v>72</v>
      </c>
      <c r="AF14" s="241">
        <v>0.6</v>
      </c>
      <c r="AG14" s="286" t="s">
        <v>374</v>
      </c>
      <c r="AH14" s="279" t="s">
        <v>803</v>
      </c>
      <c r="AI14" s="224" t="s">
        <v>1433</v>
      </c>
      <c r="AJ14" s="223" t="s">
        <v>365</v>
      </c>
      <c r="AK14" s="223" t="s">
        <v>1426</v>
      </c>
      <c r="AL14" s="287" t="s">
        <v>1427</v>
      </c>
      <c r="AM14" s="287" t="s">
        <v>1434</v>
      </c>
      <c r="AN14" s="224" t="s">
        <v>1435</v>
      </c>
      <c r="AO14" s="235" t="s">
        <v>1584</v>
      </c>
      <c r="AP14" s="440"/>
      <c r="AQ14" s="454" t="s">
        <v>1563</v>
      </c>
      <c r="AR14" s="439" t="s">
        <v>1712</v>
      </c>
    </row>
    <row r="15" spans="1:44" ht="236.25" customHeight="1" x14ac:dyDescent="0.25">
      <c r="A15" s="659" t="s">
        <v>1667</v>
      </c>
      <c r="B15" s="722" t="s">
        <v>324</v>
      </c>
      <c r="C15" s="722" t="s">
        <v>325</v>
      </c>
      <c r="D15" s="284" t="s">
        <v>326</v>
      </c>
      <c r="E15" s="724">
        <v>24</v>
      </c>
      <c r="F15" s="725" t="str">
        <f>IF(E15&lt;=0,"",IF(E15&lt;=2,"Muy Baja",IF(E15&lt;=24,"Baja",IF(E15&lt;=500,"Media",IF(E15&lt;=5000,"Alta","Muy Alta")))))</f>
        <v>Baja</v>
      </c>
      <c r="G15" s="716">
        <f>IF(F15="","",IF(F15="Muy Baja",0.2,IF(F15="Baja",0.4,IF(F15="Media",0.6,IF(F15="Alta",0.8,IF(F15="Muy Alta",1,))))))</f>
        <v>0.4</v>
      </c>
      <c r="H15" s="726" t="s">
        <v>141</v>
      </c>
      <c r="I15" s="288" t="str">
        <f>IF(NOT(ISERROR(MATCH(H15,'[22]Tabla Impacto'!$B$221:$B$223,0))),'[22]Tabla Impacto'!$F$223&amp;"Por favor no seleccionar los criterios de impacto(Afectación Económica o presupuestal y Pérdida Reputacional)",H15)</f>
        <v xml:space="preserve">     El riesgo afecta la imagen de de la entidad con efecto publicitario sostenido a nivel de sector administrativo, nivel departamental o municipal</v>
      </c>
      <c r="J15" s="725" t="str">
        <f>IF(OR(I15='[22]Tabla Impacto'!$C$11,I15='[22]Tabla Impacto'!$D$11),"Leve",IF(OR(I15='[22]Tabla Impacto'!$C$12,I15='[22]Tabla Impacto'!$D$12),"Menor",IF(OR(I15='[22]Tabla Impacto'!$C$13,I15='[22]Tabla Impacto'!$D$13),"Moderado",IF(OR(I15='[22]Tabla Impacto'!$C$14,I15='[22]Tabla Impacto'!$D$14),"Mayor",IF(OR(I15='[22]Tabla Impacto'!$C$15,I15='[22]Tabla Impacto'!$D$15),"Catastrófico","")))))</f>
        <v>Mayor</v>
      </c>
      <c r="K15" s="716">
        <f>IF(J15="","",IF(J15="Leve",0.2,IF(J15="Menor",0.4,IF(J15="Moderado",0.6,IF(J15="Mayor",0.8,IF(J15="Catastrófico",1,))))))</f>
        <v>0.8</v>
      </c>
      <c r="L15" s="717" t="str">
        <f>IF(OR(AND(F15="Muy Baja",J15="Leve"),AND(F15="Muy Baja",J15="Menor"),AND(F15="Baja",J15="Leve")),"Bajo",IF(OR(AND(F15="Muy baja",J15="Moderado"),AND(F15="Baja",J15="Menor"),AND(F15="Baja",J15="Moderado"),AND(F15="Media",J15="Leve"),AND(F15="Media",J15="Menor"),AND(F15="Media",J15="Moderado"),AND(F15="Alta",J15="Leve"),AND(F15="Alta",J15="Menor")),"Moderado",IF(OR(AND(F15="Muy Baja",J15="Mayor"),AND(F15="Baja",J15="Mayor"),AND(F15="Media",J15="Mayor"),AND(F15="Alta",J15="Moderado"),AND(F15="Alta",J15="Mayor"),AND(F15="Muy Alta",J15="Leve"),AND(F15="Muy Alta",J15="Menor"),AND(F15="Muy Alta",J15="Moderado"),AND(F15="Muy Alta",J15="Mayor")),"Alto",IF(OR(AND(F15="Muy Baja",J15="Catastrófico"),AND(F15="Baja",J15="Catastrófico"),AND(F15="Media",J15="Catastrófico"),AND(F15="Alta",J15="Catastrófico"),AND(F15="Muy Alta",J15="Catastrófico")),"Extremo",""))))</f>
        <v>Alto</v>
      </c>
      <c r="M15" s="280">
        <v>1</v>
      </c>
      <c r="N15" s="718" t="s">
        <v>327</v>
      </c>
      <c r="O15" s="289" t="s">
        <v>231</v>
      </c>
      <c r="P15" s="290" t="s">
        <v>155</v>
      </c>
      <c r="Q15" s="290" t="s">
        <v>1444</v>
      </c>
      <c r="R15" s="290" t="s">
        <v>1445</v>
      </c>
      <c r="S15" s="290" t="s">
        <v>328</v>
      </c>
      <c r="T15" s="289" t="s">
        <v>1446</v>
      </c>
      <c r="U15" s="267" t="str">
        <f>IF(OR(V15="Preventivo",V15="Detectivo"),"Probabilidad",IF(V15="Correctivo","Impacto",""))</f>
        <v>Probabilidad</v>
      </c>
      <c r="V15" s="279" t="s">
        <v>12</v>
      </c>
      <c r="W15" s="279" t="s">
        <v>7</v>
      </c>
      <c r="X15" s="281" t="str">
        <f>IF(AND(V15="Preventivo",W15="Automático"),"50%",IF(AND(V15="Preventivo",W15="Manual"),"40%",IF(AND(V15="Detectivo",W15="Automático"),"40%",IF(AND(V15="Detectivo",W15="Manual"),"30%",IF(AND(V15="Correctivo",W15="Automático"),"35%",IF(AND(V15="Correctivo",W15="Manual"),"25%",""))))))</f>
        <v>40%</v>
      </c>
      <c r="Y15" s="279" t="s">
        <v>17</v>
      </c>
      <c r="Z15" s="279" t="s">
        <v>20</v>
      </c>
      <c r="AA15" s="279" t="s">
        <v>110</v>
      </c>
      <c r="AB15" s="282">
        <f>IFERROR(IF(U15="Probabilidad",(G15-(+G15*X15)),IF(U15="Impacto",G15,"")),"")</f>
        <v>0.24</v>
      </c>
      <c r="AC15" s="243" t="str">
        <f>IFERROR(IF(AB15="","",IF(AB15&lt;=0.2,"Muy Baja",IF(AB15&lt;=0.4,"Baja",IF(AB15&lt;=0.6,"Media",IF(AB15&lt;=0.8,"Alta","Muy Alta"))))),"")</f>
        <v>Baja</v>
      </c>
      <c r="AD15" s="332">
        <f>+AB15</f>
        <v>0.24</v>
      </c>
      <c r="AE15" s="243" t="str">
        <f>IFERROR(IF(AF15="","",IF(AF15&lt;=0.2,"Leve",IF(AF15&lt;=0.4,"Menor",IF(AF15&lt;=0.6,"Moderado",IF(AF15&lt;=0.8,"Mayor","Catastrófico"))))),"")</f>
        <v>Mayor</v>
      </c>
      <c r="AF15" s="241">
        <f>IFERROR(IF(U15="Impacto",(K15-(+K15*X15)),IF(U15="Probabilidad",K15,"")),"")</f>
        <v>0.8</v>
      </c>
      <c r="AG15" s="244" t="str">
        <f>IFERROR(IF(OR(AND(AC15="Muy Baja",AE15="Leve"),AND(AC15="Muy Baja",AE15="Menor"),AND(AC15="Baja",AE15="Leve")),"Bajo",IF(OR(AND(AC15="Muy baja",AE15="Moderado"),AND(AC15="Baja",AE15="Menor"),AND(AC15="Baja",AE15="Moderado"),AND(AC15="Media",AE15="Leve"),AND(AC15="Media",AE15="Menor"),AND(AC15="Media",AE15="Moderado"),AND(AC15="Alta",AE15="Leve"),AND(AC15="Alta",AE15="Menor")),"Moderado",IF(OR(AND(AC15="Muy Baja",AE15="Mayor"),AND(AC15="Baja",AE15="Mayor"),AND(AC15="Media",AE15="Mayor"),AND(AC15="Alta",AE15="Moderado"),AND(AC15="Alta",AE15="Mayor"),AND(AC15="Muy Alta",AE15="Leve"),AND(AC15="Muy Alta",AE15="Menor"),AND(AC15="Muy Alta",AE15="Moderado"),AND(AC15="Muy Alta",AE15="Mayor")),"Alto",IF(OR(AND(AC15="Muy Baja",AE15="Catastrófico"),AND(AC15="Baja",AE15="Catastrófico"),AND(AC15="Media",AE15="Catastrófico"),AND(AC15="Alta",AE15="Catastrófico"),AND(AC15="Muy Alta",AE15="Catastrófico")),"Extremo","")))),"")</f>
        <v>Alto</v>
      </c>
      <c r="AH15" s="719" t="s">
        <v>124</v>
      </c>
      <c r="AI15" s="720" t="s">
        <v>1687</v>
      </c>
      <c r="AJ15" s="721" t="s">
        <v>327</v>
      </c>
      <c r="AK15" s="704" t="s">
        <v>1671</v>
      </c>
      <c r="AL15" s="679" t="s">
        <v>893</v>
      </c>
      <c r="AM15" s="680" t="s">
        <v>1672</v>
      </c>
      <c r="AN15" s="731" t="s">
        <v>1688</v>
      </c>
      <c r="AO15" s="732" t="s">
        <v>1677</v>
      </c>
      <c r="AP15" s="733" t="s">
        <v>1682</v>
      </c>
      <c r="AQ15" s="730" t="s">
        <v>1563</v>
      </c>
      <c r="AR15" s="670" t="s">
        <v>1713</v>
      </c>
    </row>
    <row r="16" spans="1:44" ht="114" customHeight="1" x14ac:dyDescent="0.25">
      <c r="A16" s="660"/>
      <c r="B16" s="723"/>
      <c r="C16" s="722"/>
      <c r="D16" s="284" t="s">
        <v>331</v>
      </c>
      <c r="E16" s="724"/>
      <c r="F16" s="725"/>
      <c r="G16" s="716"/>
      <c r="H16" s="726"/>
      <c r="I16" s="288">
        <f>IF(NOT(ISERROR(MATCH(H16,_xlfn.ANCHORARRAY(#REF!),0))),#REF!&amp;"Por favor no seleccionar los criterios de impacto",H16)</f>
        <v>0</v>
      </c>
      <c r="J16" s="725"/>
      <c r="K16" s="716"/>
      <c r="L16" s="717"/>
      <c r="M16" s="280">
        <v>2</v>
      </c>
      <c r="N16" s="718"/>
      <c r="O16" s="289" t="s">
        <v>231</v>
      </c>
      <c r="P16" s="290" t="s">
        <v>155</v>
      </c>
      <c r="Q16" s="290" t="s">
        <v>332</v>
      </c>
      <c r="R16" s="290" t="s">
        <v>1447</v>
      </c>
      <c r="S16" s="290" t="s">
        <v>333</v>
      </c>
      <c r="T16" s="290" t="s">
        <v>334</v>
      </c>
      <c r="U16" s="267" t="str">
        <f>IF(OR(V16="Preventivo",V16="Detectivo"),"Probabilidad",IF(V16="Correctivo","Impacto",""))</f>
        <v>Probabilidad</v>
      </c>
      <c r="V16" s="279" t="s">
        <v>12</v>
      </c>
      <c r="W16" s="279" t="s">
        <v>7</v>
      </c>
      <c r="X16" s="281" t="str">
        <f>IF(AND(V16="Preventivo",W16="Automático"),"50%",IF(AND(V16="Preventivo",W16="Manual"),"40%",IF(AND(V16="Detectivo",W16="Automático"),"40%",IF(AND(V16="Detectivo",W16="Manual"),"30%",IF(AND(V16="Correctivo",W16="Automático"),"35%",IF(AND(V16="Correctivo",W16="Manual"),"25%",""))))))</f>
        <v>40%</v>
      </c>
      <c r="Y16" s="279" t="s">
        <v>17</v>
      </c>
      <c r="Z16" s="279" t="s">
        <v>20</v>
      </c>
      <c r="AA16" s="279" t="s">
        <v>110</v>
      </c>
      <c r="AB16" s="282">
        <v>0.216</v>
      </c>
      <c r="AC16" s="243" t="str">
        <f t="shared" ref="AC16:AC26" si="6">IFERROR(IF(AB16="","",IF(AB16&lt;=0.2,"Muy Baja",IF(AB16&lt;=0.4,"Baja",IF(AB16&lt;=0.6,"Media",IF(AB16&lt;=0.8,"Alta","Muy Alta"))))),"")</f>
        <v>Baja</v>
      </c>
      <c r="AD16" s="332">
        <v>0.216</v>
      </c>
      <c r="AE16" s="243" t="str">
        <f t="shared" ref="AE16:AE26" si="7">IFERROR(IF(AF16="","",IF(AF16&lt;=0.2,"Leve",IF(AF16&lt;=0.4,"Menor",IF(AF16&lt;=0.6,"Moderado",IF(AF16&lt;=0.8,"Mayor","Catastrófico"))))),"")</f>
        <v>Mayor</v>
      </c>
      <c r="AF16" s="241">
        <f>IFERROR(IF(AND(U15="Impacto",U16="Impacto"),(AF15-(+AF15*X16)),IF(U16="Impacto",($J$7-(+$J$7*X16)),IF(U16="Probabilidad",AF15,""))),"")</f>
        <v>0.8</v>
      </c>
      <c r="AG16" s="244" t="str">
        <f t="shared" ref="AG16" si="8">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Alto</v>
      </c>
      <c r="AH16" s="719"/>
      <c r="AI16" s="720"/>
      <c r="AJ16" s="721"/>
      <c r="AK16" s="705"/>
      <c r="AL16" s="679"/>
      <c r="AM16" s="681"/>
      <c r="AN16" s="731"/>
      <c r="AO16" s="732"/>
      <c r="AP16" s="734"/>
      <c r="AQ16" s="730"/>
      <c r="AR16" s="670"/>
    </row>
    <row r="17" spans="1:44" ht="195" customHeight="1" x14ac:dyDescent="0.25">
      <c r="A17" s="660"/>
      <c r="B17" s="722" t="s">
        <v>335</v>
      </c>
      <c r="C17" s="722" t="s">
        <v>922</v>
      </c>
      <c r="D17" s="722" t="s">
        <v>923</v>
      </c>
      <c r="E17" s="724">
        <v>300</v>
      </c>
      <c r="F17" s="725" t="str">
        <f>IF(E17&lt;=0,"",IF(E17&lt;=2,"Muy Baja",IF(E17&lt;=24,"Baja",IF(E17&lt;=500,"Media",IF(E17&lt;=5000,"Alta","Muy Alta")))))</f>
        <v>Media</v>
      </c>
      <c r="G17" s="716">
        <f>IF(F17="","",IF(F17="Muy Baja",0.2,IF(F17="Baja",0.4,IF(F17="Media",0.6,IF(F17="Alta",0.8,IF(F17="Muy Alta",1,))))))</f>
        <v>0.6</v>
      </c>
      <c r="H17" s="726" t="s">
        <v>140</v>
      </c>
      <c r="I17" s="288" t="str">
        <f>IF(NOT(ISERROR(MATCH(H17,'[22]Tabla Impacto'!$B$221:$B$223,0))),'[22]Tabla Impacto'!$F$223&amp;"Por favor no seleccionar los criterios de impacto(Afectación Económica o presupuestal y Pérdida Reputacional)",H17)</f>
        <v xml:space="preserve">     El riesgo afecta la imagen de la entidad con algunos usuarios de relevancia frente al logro de los objetivos</v>
      </c>
      <c r="J17" s="725" t="str">
        <f>IF(OR(I17='[22]Tabla Impacto'!$C$11,I17='[22]Tabla Impacto'!$D$11),"Leve",IF(OR(I17='[22]Tabla Impacto'!$C$12,I17='[22]Tabla Impacto'!$D$12),"Menor",IF(OR(I17='[22]Tabla Impacto'!$C$13,I17='[22]Tabla Impacto'!$D$13),"Moderado",IF(OR(I17='[22]Tabla Impacto'!$C$14,I17='[22]Tabla Impacto'!$D$14),"Mayor",IF(OR(I17='[22]Tabla Impacto'!$C$15,I17='[22]Tabla Impacto'!$D$15),"Catastrófico","")))))</f>
        <v>Moderado</v>
      </c>
      <c r="K17" s="716">
        <f>IF(J17="","",IF(J17="Leve",0.2,IF(J17="Menor",0.4,IF(J17="Moderado",0.6,IF(J17="Mayor",0.8,IF(J17="Catastrófico",1,))))))</f>
        <v>0.6</v>
      </c>
      <c r="L17" s="717" t="str">
        <f>IF(OR(AND(F17="Muy Baja",J17="Leve"),AND(F17="Muy Baja",J17="Menor"),AND(F17="Baja",J17="Leve")),"Bajo",IF(OR(AND(F17="Muy baja",J17="Moderado"),AND(F17="Baja",J17="Menor"),AND(F17="Baja",J17="Moderado"),AND(F17="Media",J17="Leve"),AND(F17="Media",J17="Menor"),AND(F17="Media",J17="Moderado"),AND(F17="Alta",J17="Leve"),AND(F17="Alta",J17="Menor")),"Moderado",IF(OR(AND(F17="Muy Baja",J17="Mayor"),AND(F17="Baja",J17="Mayor"),AND(F17="Media",J17="Mayor"),AND(F17="Alta",J17="Moderado"),AND(F17="Alta",J17="Mayor"),AND(F17="Muy Alta",J17="Leve"),AND(F17="Muy Alta",J17="Menor"),AND(F17="Muy Alta",J17="Moderado"),AND(F17="Muy Alta",J17="Mayor")),"Alto",IF(OR(AND(F17="Muy Baja",J17="Catastrófico"),AND(F17="Baja",J17="Catastrófico"),AND(F17="Media",J17="Catastrófico"),AND(F17="Alta",J17="Catastrófico"),AND(F17="Muy Alta",J17="Catastrófico")),"Extremo",""))))</f>
        <v>Moderado</v>
      </c>
      <c r="M17" s="729">
        <v>1</v>
      </c>
      <c r="N17" s="718" t="s">
        <v>327</v>
      </c>
      <c r="O17" s="718" t="s">
        <v>152</v>
      </c>
      <c r="P17" s="718" t="s">
        <v>336</v>
      </c>
      <c r="Q17" s="718" t="s">
        <v>337</v>
      </c>
      <c r="R17" s="718" t="s">
        <v>338</v>
      </c>
      <c r="S17" s="718" t="s">
        <v>1668</v>
      </c>
      <c r="T17" s="718" t="s">
        <v>340</v>
      </c>
      <c r="U17" s="737" t="str">
        <f>IF(OR(V17="Preventivo",V17="Detectivo"),"Probabilidad",IF(V17="Correctivo","Impacto",""))</f>
        <v>Probabilidad</v>
      </c>
      <c r="V17" s="719" t="s">
        <v>12</v>
      </c>
      <c r="W17" s="719" t="s">
        <v>7</v>
      </c>
      <c r="X17" s="747" t="str">
        <f>IF(AND(V17="Preventivo",W17="Automático"),"50%",IF(AND(V17="Preventivo",W17="Manual"),"40%",IF(AND(V17="Detectivo",W17="Automático"),"40%",IF(AND(V17="Detectivo",W17="Manual"),"30%",IF(AND(V17="Correctivo",W17="Automático"),"35%",IF(AND(V17="Correctivo",W17="Manual"),"25%",""))))))</f>
        <v>40%</v>
      </c>
      <c r="Y17" s="719" t="s">
        <v>17</v>
      </c>
      <c r="Z17" s="719" t="s">
        <v>20</v>
      </c>
      <c r="AA17" s="719" t="s">
        <v>110</v>
      </c>
      <c r="AB17" s="736">
        <f>IFERROR(IF(U17="Probabilidad",(G17-(+G17*X17)),IF(U17="Impacto",G17,"")),"")</f>
        <v>0.36</v>
      </c>
      <c r="AC17" s="744" t="str">
        <f>IFERROR(IF(AB17="","",IF(AB17&lt;=0.2,"Muy Baja",IF(AB17&lt;=0.4,"Baja",IF(AB17&lt;=0.6,"Media",IF(AB17&lt;=0.8,"Alta","Muy Alta"))))),"")</f>
        <v>Baja</v>
      </c>
      <c r="AD17" s="745">
        <f>+AB17</f>
        <v>0.36</v>
      </c>
      <c r="AE17" s="744" t="str">
        <f>IFERROR(IF(AF17="","",IF(AF17&lt;=0.2,"Leve",IF(AF17&lt;=0.4,"Menor",IF(AF17&lt;=0.6,"Moderado",IF(AF17&lt;=0.8,"Mayor","Catastrófico"))))),"")</f>
        <v>Moderado</v>
      </c>
      <c r="AF17" s="745">
        <f>IFERROR(IF(U17="Impacto",(K17-(+K17*X17)),IF(U17="Probabilidad",K17,"")),"")</f>
        <v>0.6</v>
      </c>
      <c r="AG17" s="746" t="str">
        <f>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719" t="s">
        <v>124</v>
      </c>
      <c r="AI17" s="928" t="s">
        <v>1670</v>
      </c>
      <c r="AJ17" s="742" t="s">
        <v>327</v>
      </c>
      <c r="AK17" s="704" t="s">
        <v>1671</v>
      </c>
      <c r="AL17" s="679" t="s">
        <v>893</v>
      </c>
      <c r="AM17" s="680" t="s">
        <v>1673</v>
      </c>
      <c r="AN17" s="743" t="s">
        <v>341</v>
      </c>
      <c r="AO17" s="732" t="s">
        <v>1678</v>
      </c>
      <c r="AP17" s="734"/>
      <c r="AQ17" s="730" t="s">
        <v>1563</v>
      </c>
      <c r="AR17" s="670" t="s">
        <v>1727</v>
      </c>
    </row>
    <row r="18" spans="1:44" ht="210.75" customHeight="1" x14ac:dyDescent="0.25">
      <c r="A18" s="660"/>
      <c r="B18" s="723"/>
      <c r="C18" s="722"/>
      <c r="D18" s="722"/>
      <c r="E18" s="724"/>
      <c r="F18" s="725"/>
      <c r="G18" s="716"/>
      <c r="H18" s="726"/>
      <c r="I18" s="288">
        <f>IF(NOT(ISERROR(MATCH(H18,_xlfn.ANCHORARRAY(#REF!),0))),#REF!&amp;"Por favor no seleccionar los criterios de impacto",H18)</f>
        <v>0</v>
      </c>
      <c r="J18" s="725"/>
      <c r="K18" s="716"/>
      <c r="L18" s="717"/>
      <c r="M18" s="729"/>
      <c r="N18" s="718"/>
      <c r="O18" s="718"/>
      <c r="P18" s="718"/>
      <c r="Q18" s="718"/>
      <c r="R18" s="718"/>
      <c r="S18" s="718"/>
      <c r="T18" s="718"/>
      <c r="U18" s="737"/>
      <c r="V18" s="719"/>
      <c r="W18" s="719"/>
      <c r="X18" s="747"/>
      <c r="Y18" s="719"/>
      <c r="Z18" s="719"/>
      <c r="AA18" s="719"/>
      <c r="AB18" s="736"/>
      <c r="AC18" s="744"/>
      <c r="AD18" s="745"/>
      <c r="AE18" s="744"/>
      <c r="AF18" s="745"/>
      <c r="AG18" s="746"/>
      <c r="AH18" s="719"/>
      <c r="AI18" s="928"/>
      <c r="AJ18" s="742"/>
      <c r="AK18" s="705"/>
      <c r="AL18" s="679"/>
      <c r="AM18" s="681"/>
      <c r="AN18" s="743"/>
      <c r="AO18" s="732"/>
      <c r="AP18" s="734"/>
      <c r="AQ18" s="730"/>
      <c r="AR18" s="670"/>
    </row>
    <row r="19" spans="1:44" ht="386.25" customHeight="1" x14ac:dyDescent="0.25">
      <c r="A19" s="660"/>
      <c r="B19" s="254" t="s">
        <v>342</v>
      </c>
      <c r="C19" s="254" t="s">
        <v>364</v>
      </c>
      <c r="D19" s="254" t="s">
        <v>1448</v>
      </c>
      <c r="E19" s="246">
        <v>12</v>
      </c>
      <c r="F19" s="247" t="str">
        <f>IF(E19&lt;=0,"",IF(E19&lt;=2,"Muy Baja",IF(E19&lt;=24,"Baja",IF(E19&lt;=500,"Media",IF(E19&lt;=5000,"Alta","Muy Alta")))))</f>
        <v>Baja</v>
      </c>
      <c r="G19" s="248">
        <f>IF(F19="","",IF(F19="Muy Baja",0.2,IF(F19="Baja",0.4,IF(F19="Media",0.6,IF(F19="Alta",0.8,IF(F19="Muy Alta",1,))))))</f>
        <v>0.4</v>
      </c>
      <c r="H19" s="249" t="s">
        <v>140</v>
      </c>
      <c r="I19" s="248" t="str">
        <f>IF(NOT(ISERROR(MATCH(H19,'[22]Tabla Impacto'!$B$221:$B$223,0))),'[22]Tabla Impacto'!$F$223&amp;"Por favor no seleccionar los criterios de impacto(Afectación Económica o presupuestal y Pérdida Reputacional)",H19)</f>
        <v xml:space="preserve">     El riesgo afecta la imagen de la entidad con algunos usuarios de relevancia frente al logro de los objetivos</v>
      </c>
      <c r="J19" s="247" t="str">
        <f>IF(OR(I19='[22]Tabla Impacto'!$C$11,I19='[22]Tabla Impacto'!$D$11),"Leve",IF(OR(I19='[22]Tabla Impacto'!$C$12,I19='[22]Tabla Impacto'!$D$12),"Menor",IF(OR(I19='[22]Tabla Impacto'!$C$13,I19='[22]Tabla Impacto'!$D$13),"Moderado",IF(OR(I19='[22]Tabla Impacto'!$C$14,I19='[22]Tabla Impacto'!$D$14),"Mayor",IF(OR(I19='[22]Tabla Impacto'!$C$15,I19='[22]Tabla Impacto'!$D$15),"Catastrófico","")))))</f>
        <v>Moderado</v>
      </c>
      <c r="K19" s="248">
        <f>IF(J19="","",IF(J19="Leve",0.2,IF(J19="Menor",0.4,IF(J19="Moderado",0.6,IF(J19="Mayor",0.8,IF(J19="Catastrófico",1,))))))</f>
        <v>0.6</v>
      </c>
      <c r="L19" s="253" t="str">
        <f>IF(OR(AND(F19="Muy Baja",J19="Leve"),AND(F19="Muy Baja",J19="Menor"),AND(F19="Baja",J19="Leve")),"Bajo",IF(OR(AND(F19="Muy baja",J19="Moderado"),AND(F19="Baja",J19="Menor"),AND(F19="Baja",J19="Moderado"),AND(F19="Media",J19="Leve"),AND(F19="Media",J19="Menor"),AND(F19="Media",J19="Moderado"),AND(F19="Alta",J19="Leve"),AND(F19="Alta",J19="Menor")),"Moderado",IF(OR(AND(F19="Muy Baja",J19="Mayor"),AND(F19="Baja",J19="Mayor"),AND(F19="Media",J19="Mayor"),AND(F19="Alta",J19="Moderado"),AND(F19="Alta",J19="Mayor"),AND(F19="Muy Alta",J19="Leve"),AND(F19="Muy Alta",J19="Menor"),AND(F19="Muy Alta",J19="Moderado"),AND(F19="Muy Alta",J19="Mayor")),"Alto",IF(OR(AND(F19="Muy Baja",J19="Catastrófico"),AND(F19="Baja",J19="Catastrófico"),AND(F19="Media",J19="Catastrófico"),AND(F19="Alta",J19="Catastrófico"),AND(F19="Muy Alta",J19="Catastrófico")),"Extremo",""))))</f>
        <v>Moderado</v>
      </c>
      <c r="M19" s="280">
        <v>1</v>
      </c>
      <c r="N19" s="254" t="s">
        <v>327</v>
      </c>
      <c r="O19" s="254" t="s">
        <v>154</v>
      </c>
      <c r="P19" s="284" t="s">
        <v>155</v>
      </c>
      <c r="Q19" s="223" t="s">
        <v>910</v>
      </c>
      <c r="R19" s="223" t="s">
        <v>924</v>
      </c>
      <c r="S19" s="291" t="s">
        <v>1689</v>
      </c>
      <c r="T19" s="254" t="s">
        <v>912</v>
      </c>
      <c r="U19" s="267" t="str">
        <f>IF(OR(V19="Preventivo",V19="Detectivo"),"Probabilidad",IF(V19="Correctivo","Impacto",""))</f>
        <v>Probabilidad</v>
      </c>
      <c r="V19" s="279" t="s">
        <v>13</v>
      </c>
      <c r="W19" s="279" t="s">
        <v>7</v>
      </c>
      <c r="X19" s="281" t="str">
        <f>IF(AND(V19="Preventivo",W19="Automático"),"50%",IF(AND(V19="Preventivo",W19="Manual"),"40%",IF(AND(V19="Detectivo",W19="Automático"),"40%",IF(AND(V19="Detectivo",W19="Manual"),"30%",IF(AND(V19="Correctivo",W19="Automático"),"35%",IF(AND(V19="Correctivo",W19="Manual"),"25%",""))))))</f>
        <v>30%</v>
      </c>
      <c r="Y19" s="279" t="s">
        <v>17</v>
      </c>
      <c r="Z19" s="279" t="s">
        <v>20</v>
      </c>
      <c r="AA19" s="279" t="s">
        <v>110</v>
      </c>
      <c r="AB19" s="282">
        <f>IFERROR(IF(U19="Probabilidad",(G19-(+G19*X19)),IF(U19="Impacto",G19,"")),"")</f>
        <v>0.28000000000000003</v>
      </c>
      <c r="AC19" s="243" t="str">
        <f>IFERROR(IF(AB19="","",IF(AB19&lt;=0.2,"Muy Baja",IF(AB19&lt;=0.4,"Baja",IF(AB19&lt;=0.6,"Media",IF(AB19&lt;=0.8,"Alta","Muy Alta"))))),"")</f>
        <v>Baja</v>
      </c>
      <c r="AD19" s="241">
        <f>+AB19</f>
        <v>0.28000000000000003</v>
      </c>
      <c r="AE19" s="243" t="str">
        <f>IFERROR(IF(AF19="","",IF(AF19&lt;=0.2,"Leve",IF(AF19&lt;=0.4,"Menor",IF(AF19&lt;=0.6,"Moderado",IF(AF19&lt;=0.8,"Mayor","Catastrófico"))))),"")</f>
        <v>Moderado</v>
      </c>
      <c r="AF19" s="241">
        <f>IFERROR(IF(U19="Impacto",(K19-(+K19*X19)),IF(U19="Probabilidad",K19,"")),"")</f>
        <v>0.6</v>
      </c>
      <c r="AG19" s="244"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Moderado</v>
      </c>
      <c r="AH19" s="279" t="s">
        <v>124</v>
      </c>
      <c r="AI19" s="224" t="s">
        <v>1674</v>
      </c>
      <c r="AJ19" s="292" t="s">
        <v>327</v>
      </c>
      <c r="AK19" s="292" t="s">
        <v>1671</v>
      </c>
      <c r="AL19" s="293" t="s">
        <v>893</v>
      </c>
      <c r="AM19" s="293" t="s">
        <v>1675</v>
      </c>
      <c r="AN19" s="238" t="s">
        <v>925</v>
      </c>
      <c r="AO19" s="226" t="s">
        <v>1679</v>
      </c>
      <c r="AP19" s="734"/>
      <c r="AQ19" s="427" t="s">
        <v>1563</v>
      </c>
      <c r="AR19" s="1169" t="s">
        <v>1725</v>
      </c>
    </row>
    <row r="20" spans="1:44" ht="217.5" customHeight="1" x14ac:dyDescent="0.25">
      <c r="A20" s="660"/>
      <c r="B20" s="723" t="s">
        <v>451</v>
      </c>
      <c r="C20" s="723" t="s">
        <v>1449</v>
      </c>
      <c r="D20" s="723" t="s">
        <v>926</v>
      </c>
      <c r="E20" s="738">
        <v>365</v>
      </c>
      <c r="F20" s="739" t="s">
        <v>98</v>
      </c>
      <c r="G20" s="740">
        <v>0.6</v>
      </c>
      <c r="H20" s="741" t="s">
        <v>139</v>
      </c>
      <c r="I20" s="740">
        <v>0.4</v>
      </c>
      <c r="J20" s="752" t="s">
        <v>156</v>
      </c>
      <c r="K20" s="740">
        <v>0.4</v>
      </c>
      <c r="L20" s="753" t="s">
        <v>157</v>
      </c>
      <c r="M20" s="280">
        <v>1</v>
      </c>
      <c r="N20" s="254" t="s">
        <v>327</v>
      </c>
      <c r="O20" s="254" t="s">
        <v>347</v>
      </c>
      <c r="P20" s="254" t="s">
        <v>345</v>
      </c>
      <c r="Q20" s="284" t="s">
        <v>346</v>
      </c>
      <c r="R20" s="254" t="s">
        <v>1450</v>
      </c>
      <c r="S20" s="254" t="s">
        <v>1451</v>
      </c>
      <c r="T20" s="254" t="s">
        <v>1452</v>
      </c>
      <c r="U20" s="267" t="str">
        <f>IF(OR(V20="Preventivo",V20="Detectivo"),"Probabilidad",IF(V20="Correctivo","Impacto",""))</f>
        <v>Probabilidad</v>
      </c>
      <c r="V20" s="279" t="s">
        <v>12</v>
      </c>
      <c r="W20" s="279" t="s">
        <v>7</v>
      </c>
      <c r="X20" s="281" t="str">
        <f>IF(AND(V20="Preventivo",W20="Automático"),"50%",IF(AND(V20="Preventivo",W20="Manual"),"40%",IF(AND(V20="Detectivo",W20="Automático"),"40%",IF(AND(V20="Detectivo",W20="Manual"),"30%",IF(AND(V20="Correctivo",W20="Automático"),"35%",IF(AND(V20="Correctivo",W20="Manual"),"25%",""))))))</f>
        <v>40%</v>
      </c>
      <c r="Y20" s="279" t="s">
        <v>17</v>
      </c>
      <c r="Z20" s="279" t="s">
        <v>20</v>
      </c>
      <c r="AA20" s="279" t="s">
        <v>110</v>
      </c>
      <c r="AB20" s="282">
        <f>IFERROR(IF(U20="Probabilidad",(G20-(+G20*X20)),IF(U20="Impacto",G20,"")),"")</f>
        <v>0.36</v>
      </c>
      <c r="AC20" s="243" t="str">
        <f>IFERROR(IF(AB20="","",IF(AB20&lt;=0.2,"Muy Baja",IF(AB20&lt;=0.4,"Baja",IF(AB20&lt;=0.6,"Media",IF(AB20&lt;=0.8,"Alta","Muy Alta"))))),"")</f>
        <v>Baja</v>
      </c>
      <c r="AD20" s="241">
        <v>0.36</v>
      </c>
      <c r="AE20" s="294" t="s">
        <v>156</v>
      </c>
      <c r="AF20" s="241">
        <v>0.4</v>
      </c>
      <c r="AG20" s="268" t="s">
        <v>157</v>
      </c>
      <c r="AH20" s="700" t="s">
        <v>124</v>
      </c>
      <c r="AI20" s="720" t="s">
        <v>1690</v>
      </c>
      <c r="AJ20" s="721" t="s">
        <v>327</v>
      </c>
      <c r="AK20" s="704" t="s">
        <v>1671</v>
      </c>
      <c r="AL20" s="679" t="s">
        <v>893</v>
      </c>
      <c r="AM20" s="680" t="s">
        <v>1428</v>
      </c>
      <c r="AN20" s="743" t="s">
        <v>1676</v>
      </c>
      <c r="AO20" s="749" t="s">
        <v>1680</v>
      </c>
      <c r="AP20" s="734"/>
      <c r="AQ20" s="669" t="s">
        <v>1662</v>
      </c>
      <c r="AR20" s="670" t="s">
        <v>1726</v>
      </c>
    </row>
    <row r="21" spans="1:44" ht="168.75" customHeight="1" x14ac:dyDescent="0.25">
      <c r="A21" s="660"/>
      <c r="B21" s="723"/>
      <c r="C21" s="723"/>
      <c r="D21" s="723"/>
      <c r="E21" s="738"/>
      <c r="F21" s="739"/>
      <c r="G21" s="740"/>
      <c r="H21" s="741"/>
      <c r="I21" s="740"/>
      <c r="J21" s="752"/>
      <c r="K21" s="740"/>
      <c r="L21" s="753"/>
      <c r="M21" s="280">
        <v>2</v>
      </c>
      <c r="N21" s="254" t="s">
        <v>327</v>
      </c>
      <c r="O21" s="254" t="s">
        <v>347</v>
      </c>
      <c r="P21" s="254" t="s">
        <v>155</v>
      </c>
      <c r="Q21" s="254" t="s">
        <v>348</v>
      </c>
      <c r="R21" s="254" t="s">
        <v>349</v>
      </c>
      <c r="S21" s="284" t="s">
        <v>350</v>
      </c>
      <c r="T21" s="254" t="s">
        <v>351</v>
      </c>
      <c r="U21" s="267" t="s">
        <v>284</v>
      </c>
      <c r="V21" s="279" t="s">
        <v>14</v>
      </c>
      <c r="W21" s="279" t="s">
        <v>7</v>
      </c>
      <c r="X21" s="281" t="str">
        <f>IF(AND(V21="Preventivo",W21="Automático"),"50%",IF(AND(V21="Preventivo",W21="Manual"),"40%",IF(AND(V21="Detectivo",W21="Automático"),"40%",IF(AND(V21="Detectivo",W21="Manual"),"30%",IF(AND(V21="Correctivo",W21="Automático"),"35%",IF(AND(V21="Correctivo",W21="Manual"),"25%",""))))))</f>
        <v>25%</v>
      </c>
      <c r="Y21" s="279" t="s">
        <v>17</v>
      </c>
      <c r="Z21" s="279" t="s">
        <v>20</v>
      </c>
      <c r="AA21" s="279" t="s">
        <v>110</v>
      </c>
      <c r="AB21" s="282" t="s">
        <v>158</v>
      </c>
      <c r="AC21" s="243" t="s">
        <v>44</v>
      </c>
      <c r="AD21" s="241">
        <v>0.36</v>
      </c>
      <c r="AE21" s="294" t="s">
        <v>156</v>
      </c>
      <c r="AF21" s="241">
        <v>0.3</v>
      </c>
      <c r="AG21" s="268" t="s">
        <v>157</v>
      </c>
      <c r="AH21" s="701"/>
      <c r="AI21" s="720"/>
      <c r="AJ21" s="721"/>
      <c r="AK21" s="705"/>
      <c r="AL21" s="679"/>
      <c r="AM21" s="681"/>
      <c r="AN21" s="743"/>
      <c r="AO21" s="750"/>
      <c r="AP21" s="734"/>
      <c r="AQ21" s="669"/>
      <c r="AR21" s="670"/>
    </row>
    <row r="22" spans="1:44" ht="200.25" customHeight="1" x14ac:dyDescent="0.25">
      <c r="A22" s="660"/>
      <c r="B22" s="722" t="s">
        <v>928</v>
      </c>
      <c r="C22" s="722" t="s">
        <v>352</v>
      </c>
      <c r="D22" s="722" t="s">
        <v>929</v>
      </c>
      <c r="E22" s="738">
        <v>365</v>
      </c>
      <c r="F22" s="751" t="str">
        <f>IF(E22&lt;=0,"",IF(E22&lt;=2,"Muy Baja",IF(E22&lt;=24,"Baja",IF(E22&lt;=500,"Media",IF(E22&lt;=5000,"Alta","Muy Alta")))))</f>
        <v>Media</v>
      </c>
      <c r="G22" s="740">
        <f>IF(F22="","",IF(F22="Muy Baja",0.2,IF(F22="Baja",0.4,IF(F22="Media",0.6,IF(F22="Alta",0.8,IF(F22="Muy Alta",1,))))))</f>
        <v>0.6</v>
      </c>
      <c r="H22" s="741" t="s">
        <v>139</v>
      </c>
      <c r="I22" s="248">
        <v>0.4</v>
      </c>
      <c r="J22" s="752" t="s">
        <v>156</v>
      </c>
      <c r="K22" s="740">
        <f>IF(J22="","",IF(J22="Leve",0.2,IF(J22="Menor",0.4,IF(J22="Moderado",0.6,IF(J22="Mayor",0.8,IF(J22="Catastrófico",1,))))))</f>
        <v>0</v>
      </c>
      <c r="L22" s="753" t="s">
        <v>157</v>
      </c>
      <c r="M22" s="280">
        <v>1</v>
      </c>
      <c r="N22" s="254" t="s">
        <v>327</v>
      </c>
      <c r="O22" s="284" t="s">
        <v>1453</v>
      </c>
      <c r="P22" s="254" t="s">
        <v>345</v>
      </c>
      <c r="Q22" s="284" t="s">
        <v>1669</v>
      </c>
      <c r="R22" s="284" t="s">
        <v>1454</v>
      </c>
      <c r="S22" s="284" t="s">
        <v>353</v>
      </c>
      <c r="T22" s="254" t="s">
        <v>354</v>
      </c>
      <c r="U22" s="267" t="str">
        <f>IF(OR(V22="Preventivo",V22="Detectivo"),"Probabilidad",IF(V22="Correctivo","Impacto",""))</f>
        <v>Probabilidad</v>
      </c>
      <c r="V22" s="279" t="s">
        <v>12</v>
      </c>
      <c r="W22" s="279" t="s">
        <v>7</v>
      </c>
      <c r="X22" s="281" t="str">
        <f>IF(AND(V22="Preventivo",W22="Automático"),"50%",IF(AND(V22="Preventivo",W22="Manual"),"40%",IF(AND(V22="Detectivo",W22="Automático"),"40%",IF(AND(V22="Detectivo",W22="Manual"),"30%",IF(AND(V22="Correctivo",W22="Automático"),"35%",IF(AND(V22="Correctivo",W22="Manual"),"25%",""))))))</f>
        <v>40%</v>
      </c>
      <c r="Y22" s="279" t="s">
        <v>17</v>
      </c>
      <c r="Z22" s="279" t="s">
        <v>20</v>
      </c>
      <c r="AA22" s="279" t="s">
        <v>110</v>
      </c>
      <c r="AB22" s="282">
        <f>IFERROR(IF(U22="Probabilidad",(G22-(+G22*X22)),IF(U22="Impacto",G22,"")),"")</f>
        <v>0.36</v>
      </c>
      <c r="AC22" s="243" t="str">
        <f>IFERROR(IF(AB22="","",IF(AB22&lt;=0.2,"Muy Baja",IF(AB22&lt;=0.4,"Baja",IF(AB22&lt;=0.6,"Media",IF(AB22&lt;=0.8,"Alta","Muy Alta"))))),"")</f>
        <v>Baja</v>
      </c>
      <c r="AD22" s="241">
        <f>+AB22</f>
        <v>0.36</v>
      </c>
      <c r="AE22" s="243" t="str">
        <f>IFERROR(IF(AF22="","",IF(AF22&lt;=0.2,"Leve",IF(AF22&lt;=0.4,"Menor",IF(AF22&lt;=0.6,"Moderado",IF(AF22&lt;=0.8,"Mayor","Catastrófico"))))),"")</f>
        <v>Menor</v>
      </c>
      <c r="AF22" s="241">
        <v>0.4</v>
      </c>
      <c r="AG22" s="244"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700" t="s">
        <v>124</v>
      </c>
      <c r="AI22" s="748" t="s">
        <v>355</v>
      </c>
      <c r="AJ22" s="721" t="s">
        <v>327</v>
      </c>
      <c r="AK22" s="704" t="s">
        <v>1671</v>
      </c>
      <c r="AL22" s="679" t="s">
        <v>893</v>
      </c>
      <c r="AM22" s="680" t="s">
        <v>1434</v>
      </c>
      <c r="AN22" s="731" t="s">
        <v>1691</v>
      </c>
      <c r="AO22" s="749" t="s">
        <v>1681</v>
      </c>
      <c r="AP22" s="734"/>
      <c r="AQ22" s="730" t="s">
        <v>1563</v>
      </c>
      <c r="AR22" s="670" t="s">
        <v>1728</v>
      </c>
    </row>
    <row r="23" spans="1:44" ht="200.25" customHeight="1" x14ac:dyDescent="0.25">
      <c r="A23" s="660"/>
      <c r="B23" s="722"/>
      <c r="C23" s="722"/>
      <c r="D23" s="722"/>
      <c r="E23" s="738"/>
      <c r="F23" s="751"/>
      <c r="G23" s="740"/>
      <c r="H23" s="741"/>
      <c r="I23" s="248">
        <f>IF(NOT(ISERROR(MATCH(H23,_xlfn.ANCHORARRAY(#REF!),0))),#REF!&amp;"Por favor no seleccionar los criterios de impacto",H23)</f>
        <v>0</v>
      </c>
      <c r="J23" s="752"/>
      <c r="K23" s="740"/>
      <c r="L23" s="753"/>
      <c r="M23" s="280">
        <v>2</v>
      </c>
      <c r="N23" s="254" t="s">
        <v>327</v>
      </c>
      <c r="O23" s="254" t="s">
        <v>347</v>
      </c>
      <c r="P23" s="254" t="s">
        <v>931</v>
      </c>
      <c r="Q23" s="254" t="s">
        <v>348</v>
      </c>
      <c r="R23" s="254" t="s">
        <v>1455</v>
      </c>
      <c r="S23" s="254" t="s">
        <v>356</v>
      </c>
      <c r="T23" s="254" t="s">
        <v>357</v>
      </c>
      <c r="U23" s="267" t="str">
        <f t="shared" ref="U23:U26" si="9">IF(OR(V23="Preventivo",V23="Detectivo"),"Probabilidad",IF(V23="Correctivo","Impacto",""))</f>
        <v>Impacto</v>
      </c>
      <c r="V23" s="279" t="s">
        <v>14</v>
      </c>
      <c r="W23" s="279" t="s">
        <v>7</v>
      </c>
      <c r="X23" s="281" t="str">
        <f t="shared" ref="X23:X26" si="10">IF(AND(V23="Preventivo",W23="Automático"),"50%",IF(AND(V23="Preventivo",W23="Manual"),"40%",IF(AND(V23="Detectivo",W23="Automático"),"40%",IF(AND(V23="Detectivo",W23="Manual"),"30%",IF(AND(V23="Correctivo",W23="Automático"),"35%",IF(AND(V23="Correctivo",W23="Manual"),"25%",""))))))</f>
        <v>25%</v>
      </c>
      <c r="Y23" s="279" t="s">
        <v>17</v>
      </c>
      <c r="Z23" s="279" t="s">
        <v>20</v>
      </c>
      <c r="AA23" s="279" t="s">
        <v>110</v>
      </c>
      <c r="AB23" s="282">
        <v>0.36</v>
      </c>
      <c r="AC23" s="243" t="str">
        <f t="shared" si="6"/>
        <v>Baja</v>
      </c>
      <c r="AD23" s="241">
        <f t="shared" ref="AD23:AD25" si="11">+AB23</f>
        <v>0.36</v>
      </c>
      <c r="AE23" s="243" t="str">
        <f t="shared" si="7"/>
        <v>Menor</v>
      </c>
      <c r="AF23" s="241">
        <v>0.3</v>
      </c>
      <c r="AG23" s="244" t="str">
        <f>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701"/>
      <c r="AI23" s="748"/>
      <c r="AJ23" s="721"/>
      <c r="AK23" s="705"/>
      <c r="AL23" s="679"/>
      <c r="AM23" s="681"/>
      <c r="AN23" s="731"/>
      <c r="AO23" s="750"/>
      <c r="AP23" s="735"/>
      <c r="AQ23" s="730"/>
      <c r="AR23" s="670"/>
    </row>
    <row r="24" spans="1:44" ht="262.5" customHeight="1" x14ac:dyDescent="0.25">
      <c r="A24" s="659" t="s">
        <v>1456</v>
      </c>
      <c r="B24" s="431" t="s">
        <v>703</v>
      </c>
      <c r="C24" s="431" t="s">
        <v>704</v>
      </c>
      <c r="D24" s="431" t="s">
        <v>705</v>
      </c>
      <c r="E24" s="280">
        <v>10000</v>
      </c>
      <c r="F24" s="296" t="str">
        <f>IF(E24&lt;=0,"",IF(E24&lt;=2,"Muy Baja",IF(E24&lt;=24,"Baja",IF(E24&lt;=500,"Media",IF(E24&lt;=5000,"Alta","Muy Alta")))))</f>
        <v>Muy Alta</v>
      </c>
      <c r="G24" s="297">
        <f t="shared" ref="G24:G25" si="12">IF(F24="","",IF(F24="Muy Baja",0.2,IF(F24="Baja",0.4,IF(F24="Media",0.6,IF(F24="Alta",0.8,IF(F24="Muy Alta",1,))))))</f>
        <v>1</v>
      </c>
      <c r="H24" s="297" t="s">
        <v>138</v>
      </c>
      <c r="I24" s="298" t="str">
        <f>IF(NOT(ISERROR(MATCH(H24,'[23]Tabla Impacto'!$B$221:$B$223,0))),'[23]Tabla Impacto'!$F$223&amp;"Por favor no seleccionar los criterios de impacto(Afectación Económica o presupuestal y Pérdida Reputacional)",H24)</f>
        <v xml:space="preserve">     El riesgo afecta la imagen de alguna área de la organización</v>
      </c>
      <c r="J24" s="299" t="s">
        <v>75</v>
      </c>
      <c r="K24" s="297">
        <v>0.4</v>
      </c>
      <c r="L24" s="300" t="str">
        <f>IF(OR(AND(F24="Muy Baja",J24="Leve"),AND(F24="Muy Baja",J24="Menor"),AND(F24="Baja",J24="Leve")),"Bajo",IF(OR(AND(F24="Muy baja",J24="Moderado"),AND(F24="Baja",J24="Menor"),AND(F24="Baja",J24="Moderado"),AND(F24="Media",J24="Leve"),AND(F24="Media",J24="Menor"),AND(F24="Media",J24="Moderado"),AND(F24="Alta",J24="Leve"),AND(F24="Alta",J24="Menor")),"Moderado",IF(OR(AND(F24="Muy Baja",J24="Mayor"),AND(F24="Baja",J24="Mayor"),AND(F24="Media",J24="Mayor"),AND(F24="Alta",J24="Moderado"),AND(F24="Alta",J24="Mayor"),AND(F24="Muy Alta",J24="Leve"),AND(F24="Muy Alta",J24="Menor"),AND(F24="Muy Alta",J24="Moderado"),AND(F24="Muy Alta",J24="Mayor")),"Alto",IF(OR(AND(F24="Muy Baja",J24="Catastrófico"),AND(F24="Baja",J24="Catastrófico"),AND(F24="Media",J24="Catastrófico"),AND(F24="Alta",J24="Catastrófico"),AND(F24="Muy Alta",J24="Catastrófico")),"Extremo",""))))</f>
        <v>Alto</v>
      </c>
      <c r="M24" s="301">
        <v>1</v>
      </c>
      <c r="N24" s="302" t="s">
        <v>706</v>
      </c>
      <c r="O24" s="295" t="s">
        <v>932</v>
      </c>
      <c r="P24" s="295" t="s">
        <v>707</v>
      </c>
      <c r="Q24" s="290" t="s">
        <v>708</v>
      </c>
      <c r="R24" s="303" t="s">
        <v>709</v>
      </c>
      <c r="S24" s="304" t="s">
        <v>710</v>
      </c>
      <c r="T24" s="295" t="s">
        <v>711</v>
      </c>
      <c r="U24" s="301" t="str">
        <f t="shared" si="9"/>
        <v>Probabilidad</v>
      </c>
      <c r="V24" s="273" t="s">
        <v>12</v>
      </c>
      <c r="W24" s="273" t="s">
        <v>7</v>
      </c>
      <c r="X24" s="274" t="str">
        <f t="shared" si="10"/>
        <v>40%</v>
      </c>
      <c r="Y24" s="273" t="s">
        <v>17</v>
      </c>
      <c r="Z24" s="273" t="s">
        <v>20</v>
      </c>
      <c r="AA24" s="273" t="s">
        <v>110</v>
      </c>
      <c r="AB24" s="275">
        <f>IFERROR(IF(U24="Probabilidad",(G24-(+G24*X24)),IF(U24="Impacto",G24,"")),"")</f>
        <v>0.6</v>
      </c>
      <c r="AC24" s="276" t="str">
        <f t="shared" si="6"/>
        <v>Media</v>
      </c>
      <c r="AD24" s="277">
        <f t="shared" si="11"/>
        <v>0.6</v>
      </c>
      <c r="AE24" s="276" t="str">
        <f t="shared" si="7"/>
        <v>Menor</v>
      </c>
      <c r="AF24" s="274">
        <f>IFERROR(IF(U24="Impacto",(K24-(+K24*X24)),IF(U24="Probabilidad",K24,"")),"")</f>
        <v>0.4</v>
      </c>
      <c r="AG24" s="306" t="str">
        <f t="shared" ref="AG24:AG26" si="13">IFERROR(IF(OR(AND(AC24="Muy Baja",AE24="Leve"),AND(AC24="Muy Baja",AE24="Menor"),AND(AC24="Baja",AE24="Leve")),"Bajo",IF(OR(AND(AC24="Muy baja",AE24="Moderado"),AND(AC24="Baja",AE24="Menor"),AND(AC24="Baja",AE24="Moderado"),AND(AC24="Media",AE24="Leve"),AND(AC24="Media",AE24="Menor"),AND(AC24="Media",AE24="Moderado"),AND(AC24="Alta",AE24="Leve"),AND(AC24="Alta",AE24="Menor")),"Moderado",IF(OR(AND(AC24="Muy Baja",AE24="Mayor"),AND(AC24="Baja",AE24="Mayor"),AND(AC24="Media",AE24="Mayor"),AND(AC24="Alta",AE24="Moderado"),AND(AC24="Alta",AE24="Mayor"),AND(AC24="Muy Alta",AE24="Leve"),AND(AC24="Muy Alta",AE24="Menor"),AND(AC24="Muy Alta",AE24="Moderado"),AND(AC24="Muy Alta",AE24="Mayor")),"Alto",IF(OR(AND(AC24="Muy Baja",AE24="Catastrófico"),AND(AC24="Baja",AE24="Catastrófico"),AND(AC24="Media",AE24="Catastrófico"),AND(AC24="Alta",AE24="Catastrófico"),AND(AC24="Muy Alta",AE24="Catastrófico")),"Extremo","")))),"")</f>
        <v>Moderado</v>
      </c>
      <c r="AH24" s="307" t="s">
        <v>124</v>
      </c>
      <c r="AI24" s="308" t="s">
        <v>712</v>
      </c>
      <c r="AJ24" s="308" t="s">
        <v>713</v>
      </c>
      <c r="AK24" s="308" t="s">
        <v>1457</v>
      </c>
      <c r="AL24" s="308" t="s">
        <v>933</v>
      </c>
      <c r="AM24" s="309" t="s">
        <v>1458</v>
      </c>
      <c r="AN24" s="310" t="s">
        <v>1458</v>
      </c>
      <c r="AO24" s="226" t="s">
        <v>1571</v>
      </c>
      <c r="AP24" s="760"/>
      <c r="AQ24" s="427" t="s">
        <v>1563</v>
      </c>
      <c r="AR24" s="439" t="s">
        <v>1712</v>
      </c>
    </row>
    <row r="25" spans="1:44" ht="264" customHeight="1" x14ac:dyDescent="0.25">
      <c r="A25" s="660"/>
      <c r="B25" s="432" t="s">
        <v>934</v>
      </c>
      <c r="C25" s="432" t="s">
        <v>714</v>
      </c>
      <c r="D25" s="432" t="s">
        <v>715</v>
      </c>
      <c r="E25" s="311">
        <v>60000</v>
      </c>
      <c r="F25" s="312" t="str">
        <f>IF(E25&lt;=0,"",IF(E25&lt;=2,"Muy Baja",IF(E25&lt;=24,"Baja",IF(E25&lt;=500,"Media",IF(E25&lt;=5000,"Alta","Muy Alta")))))</f>
        <v>Muy Alta</v>
      </c>
      <c r="G25" s="313">
        <f t="shared" si="12"/>
        <v>1</v>
      </c>
      <c r="H25" s="313" t="s">
        <v>138</v>
      </c>
      <c r="I25" s="313" t="str">
        <f>IF(NOT(ISERROR(MATCH(H25,'[23]Tabla Impacto'!$B$221:$B$223,0))),'[23]Tabla Impacto'!$F$223&amp;"Por favor no seleccionar los criterios de impacto(Afectación Económica o presupuestal y Pérdida Reputacional)",H25)</f>
        <v xml:space="preserve">     El riesgo afecta la imagen de alguna área de la organización</v>
      </c>
      <c r="J25" s="299" t="s">
        <v>75</v>
      </c>
      <c r="K25" s="313">
        <v>0.4</v>
      </c>
      <c r="L25" s="314" t="str">
        <f>IF(OR(AND(F25="Muy Baja",J25="Leve"),AND(F25="Muy Baja",J25="Menor"),AND(F25="Baja",J25="Leve")),"Bajo",IF(OR(AND(F25="Muy baja",J25="Moderado"),AND(F25="Baja",J25="Menor"),AND(F25="Baja",J25="Moderado"),AND(F25="Media",J25="Leve"),AND(F25="Media",J25="Menor"),AND(F25="Media",J25="Moderado"),AND(F25="Alta",J25="Leve"),AND(F25="Alta",J25="Menor")),"Moderado",IF(OR(AND(F25="Muy Baja",J25="Mayor"),AND(F25="Baja",J25="Mayor"),AND(F25="Media",J25="Mayor"),AND(F25="Alta",J25="Moderado"),AND(F25="Alta",J25="Mayor"),AND(F25="Muy Alta",J25="Leve"),AND(F25="Muy Alta",J25="Menor"),AND(F25="Muy Alta",J25="Moderado"),AND(F25="Muy Alta",J25="Mayor")),"Alto",IF(OR(AND(F25="Muy Baja",J25="Catastrófico"),AND(F25="Baja",J25="Catastrófico"),AND(F25="Media",J25="Catastrófico"),AND(F25="Alta",J25="Catastrófico"),AND(F25="Muy Alta",J25="Catastrófico")),"Extremo",""))))</f>
        <v>Alto</v>
      </c>
      <c r="M25" s="311">
        <v>1</v>
      </c>
      <c r="N25" s="315" t="s">
        <v>706</v>
      </c>
      <c r="O25" s="295" t="s">
        <v>935</v>
      </c>
      <c r="P25" s="303" t="s">
        <v>716</v>
      </c>
      <c r="Q25" s="303" t="s">
        <v>717</v>
      </c>
      <c r="R25" s="316" t="s">
        <v>718</v>
      </c>
      <c r="S25" s="303" t="s">
        <v>719</v>
      </c>
      <c r="T25" s="317" t="s">
        <v>1459</v>
      </c>
      <c r="U25" s="311" t="str">
        <f t="shared" si="9"/>
        <v>Probabilidad</v>
      </c>
      <c r="V25" s="422" t="s">
        <v>12</v>
      </c>
      <c r="W25" s="422" t="s">
        <v>7</v>
      </c>
      <c r="X25" s="441" t="str">
        <f t="shared" si="10"/>
        <v>40%</v>
      </c>
      <c r="Y25" s="422" t="s">
        <v>17</v>
      </c>
      <c r="Z25" s="422" t="s">
        <v>20</v>
      </c>
      <c r="AA25" s="422" t="s">
        <v>110</v>
      </c>
      <c r="AB25" s="443">
        <f>IFERROR(IF(U25="Probabilidad",(G25-(+G25*X25)),IF(U25="Impacto",G25,"")),"")</f>
        <v>0.6</v>
      </c>
      <c r="AC25" s="444" t="str">
        <f t="shared" si="6"/>
        <v>Media</v>
      </c>
      <c r="AD25" s="438">
        <f t="shared" si="11"/>
        <v>0.6</v>
      </c>
      <c r="AE25" s="444" t="str">
        <f t="shared" si="7"/>
        <v>Menor</v>
      </c>
      <c r="AF25" s="438">
        <f>IFERROR(IF(U25="Impacto",(K25-(+K25*X25)),IF(U25="Probabilidad",K25,"")),"")</f>
        <v>0.4</v>
      </c>
      <c r="AG25" s="318" t="str">
        <f t="shared" si="13"/>
        <v>Moderado</v>
      </c>
      <c r="AH25" s="319" t="s">
        <v>124</v>
      </c>
      <c r="AI25" s="320" t="s">
        <v>720</v>
      </c>
      <c r="AJ25" s="320" t="s">
        <v>721</v>
      </c>
      <c r="AK25" s="320" t="s">
        <v>1457</v>
      </c>
      <c r="AL25" s="308" t="s">
        <v>936</v>
      </c>
      <c r="AM25" s="308" t="s">
        <v>1460</v>
      </c>
      <c r="AN25" s="310" t="s">
        <v>1461</v>
      </c>
      <c r="AO25" s="226" t="s">
        <v>1566</v>
      </c>
      <c r="AP25" s="761"/>
      <c r="AQ25" s="427" t="s">
        <v>1563</v>
      </c>
      <c r="AR25" s="439" t="s">
        <v>1712</v>
      </c>
    </row>
    <row r="26" spans="1:44" ht="114" customHeight="1" x14ac:dyDescent="0.25">
      <c r="A26" s="660"/>
      <c r="B26" s="763" t="s">
        <v>722</v>
      </c>
      <c r="C26" s="763" t="s">
        <v>723</v>
      </c>
      <c r="D26" s="763" t="s">
        <v>724</v>
      </c>
      <c r="E26" s="764">
        <v>12</v>
      </c>
      <c r="F26" s="757" t="str">
        <f>IF(E26&lt;=0,"",IF(E26&lt;=2,"Muy Baja",IF(E26&lt;=24,"Baja",IF(E26&lt;=500,"Media",IF(E26&lt;=5000,"Alta","Muy Alta")))))</f>
        <v>Baja</v>
      </c>
      <c r="G26" s="754">
        <f>IF(F26="","",IF(F26="Muy Baja",0.2,IF(F26="Baja",0.4,IF(F26="Media",0.6,IF(F26="Alta",0.8,IF(F26="Muy Alta",1,))))))</f>
        <v>0.4</v>
      </c>
      <c r="H26" s="754" t="s">
        <v>138</v>
      </c>
      <c r="I26" s="755" t="str">
        <f>IF(NOT(ISERROR(MATCH(H26,'[23]Tabla Impacto'!$B$221:$B$223,0))),'[23]Tabla Impacto'!$F$223&amp;"Por favor no seleccionar los criterios de impacto(Afectación Económica o presupuestal y Pérdida Reputacional)",H26)</f>
        <v xml:space="preserve">     El riesgo afecta la imagen de alguna área de la organización</v>
      </c>
      <c r="J26" s="757" t="str">
        <f>IF(OR(I26='[23]Tabla Impacto'!$C$11,I26='[23]Tabla Impacto'!$D$11),"Leve",IF(OR(I26='[23]Tabla Impacto'!$C$12,I26='[23]Tabla Impacto'!$D$12),"Menor",IF(OR(I26='[23]Tabla Impacto'!$C$13,I26='[23]Tabla Impacto'!$D$13),"Moderado",IF(OR(I26='[23]Tabla Impacto'!$C$14,I26='[23]Tabla Impacto'!$D$14),"Mayor",IF(OR(I26='[23]Tabla Impacto'!$C$15,I26='[23]Tabla Impacto'!$D$15),"Catastrófico","")))))</f>
        <v>Leve</v>
      </c>
      <c r="K26" s="754">
        <v>0.2</v>
      </c>
      <c r="L26" s="758" t="str">
        <f>IF(OR(AND(F26="Muy Baja",J26="Leve"),AND(F26="Muy Baja",J26="Menor"),AND(F26="Baja",J26="Leve")),"Bajo",IF(OR(AND(F26="Muy baja",J26="Moderado"),AND(F26="Baja",J26="Menor"),AND(F26="Baja",J26="Moderado"),AND(F26="Media",J26="Leve"),AND(F26="Media",J26="Menor"),AND(F26="Media",J26="Moderado"),AND(F26="Alta",J26="Leve"),AND(F26="Alta",J26="Menor")),"Moderado",IF(OR(AND(F26="Muy Baja",J26="Mayor"),AND(F26="Baja",J26="Mayor"),AND(F26="Media",J26="Mayor"),AND(F26="Alta",J26="Moderado"),AND(F26="Alta",J26="Mayor"),AND(F26="Muy Alta",J26="Leve"),AND(F26="Muy Alta",J26="Menor"),AND(F26="Muy Alta",J26="Moderado"),AND(F26="Muy Alta",J26="Mayor")),"Alto",IF(OR(AND(F26="Muy Baja",J26="Catastrófico"),AND(F26="Baja",J26="Catastrófico"),AND(F26="Media",J26="Catastrófico"),AND(F26="Alta",J26="Catastrófico"),AND(F26="Muy Alta",J26="Catastrófico")),"Extremo",""))))</f>
        <v>Bajo</v>
      </c>
      <c r="M26" s="729">
        <v>1</v>
      </c>
      <c r="N26" s="767" t="s">
        <v>706</v>
      </c>
      <c r="O26" s="769" t="s">
        <v>937</v>
      </c>
      <c r="P26" s="769" t="s">
        <v>183</v>
      </c>
      <c r="Q26" s="769" t="s">
        <v>725</v>
      </c>
      <c r="R26" s="769" t="s">
        <v>726</v>
      </c>
      <c r="S26" s="769" t="s">
        <v>727</v>
      </c>
      <c r="T26" s="769" t="s">
        <v>728</v>
      </c>
      <c r="U26" s="729" t="str">
        <f t="shared" si="9"/>
        <v>Probabilidad</v>
      </c>
      <c r="V26" s="765" t="s">
        <v>13</v>
      </c>
      <c r="W26" s="765" t="s">
        <v>7</v>
      </c>
      <c r="X26" s="766" t="str">
        <f t="shared" si="10"/>
        <v>30%</v>
      </c>
      <c r="Y26" s="765" t="s">
        <v>17</v>
      </c>
      <c r="Z26" s="765" t="s">
        <v>20</v>
      </c>
      <c r="AA26" s="765" t="s">
        <v>110</v>
      </c>
      <c r="AB26" s="791">
        <f>IFERROR(IF(U26="Probabilidad",(G26-(+G26*X26)),IF(U26="Impacto",G26,"")),"")</f>
        <v>0.28000000000000003</v>
      </c>
      <c r="AC26" s="792" t="str">
        <f t="shared" si="6"/>
        <v>Baja</v>
      </c>
      <c r="AD26" s="777">
        <f>+AB26</f>
        <v>0.28000000000000003</v>
      </c>
      <c r="AE26" s="792" t="str">
        <f t="shared" si="7"/>
        <v>Leve</v>
      </c>
      <c r="AF26" s="777">
        <f>IFERROR(IF(U26="Impacto",(K26-(+K26*X26)),IF(U26="Probabilidad",K26,"")),"")</f>
        <v>0.2</v>
      </c>
      <c r="AG26" s="779" t="str">
        <f t="shared" si="13"/>
        <v>Bajo</v>
      </c>
      <c r="AH26" s="780" t="s">
        <v>29</v>
      </c>
      <c r="AI26" s="782" t="s">
        <v>733</v>
      </c>
      <c r="AJ26" s="783"/>
      <c r="AK26" s="783"/>
      <c r="AL26" s="784"/>
      <c r="AM26" s="788" t="s">
        <v>1462</v>
      </c>
      <c r="AN26" s="790" t="s">
        <v>1463</v>
      </c>
      <c r="AO26" s="732" t="s">
        <v>1570</v>
      </c>
      <c r="AP26" s="761"/>
      <c r="AQ26" s="730" t="s">
        <v>1563</v>
      </c>
      <c r="AR26" s="470"/>
    </row>
    <row r="27" spans="1:44" ht="114" customHeight="1" x14ac:dyDescent="0.25">
      <c r="A27" s="660"/>
      <c r="B27" s="763"/>
      <c r="C27" s="763"/>
      <c r="D27" s="763"/>
      <c r="E27" s="764"/>
      <c r="F27" s="757"/>
      <c r="G27" s="754"/>
      <c r="H27" s="754"/>
      <c r="I27" s="756"/>
      <c r="J27" s="757"/>
      <c r="K27" s="754"/>
      <c r="L27" s="758"/>
      <c r="M27" s="759"/>
      <c r="N27" s="768"/>
      <c r="O27" s="768"/>
      <c r="P27" s="768"/>
      <c r="Q27" s="768"/>
      <c r="R27" s="768"/>
      <c r="S27" s="768"/>
      <c r="T27" s="768"/>
      <c r="U27" s="759"/>
      <c r="V27" s="759"/>
      <c r="W27" s="759"/>
      <c r="X27" s="759"/>
      <c r="Y27" s="759"/>
      <c r="Z27" s="759"/>
      <c r="AA27" s="759"/>
      <c r="AB27" s="759"/>
      <c r="AC27" s="778"/>
      <c r="AD27" s="778"/>
      <c r="AE27" s="778"/>
      <c r="AF27" s="778"/>
      <c r="AG27" s="756"/>
      <c r="AH27" s="781"/>
      <c r="AI27" s="785"/>
      <c r="AJ27" s="786"/>
      <c r="AK27" s="786"/>
      <c r="AL27" s="787"/>
      <c r="AM27" s="789"/>
      <c r="AN27" s="781"/>
      <c r="AO27" s="732"/>
      <c r="AP27" s="761"/>
      <c r="AQ27" s="730"/>
      <c r="AR27" s="470"/>
    </row>
    <row r="28" spans="1:44" ht="155.25" customHeight="1" x14ac:dyDescent="0.25">
      <c r="A28" s="660"/>
      <c r="B28" s="770" t="s">
        <v>729</v>
      </c>
      <c r="C28" s="770" t="s">
        <v>730</v>
      </c>
      <c r="D28" s="770" t="s">
        <v>731</v>
      </c>
      <c r="E28" s="703">
        <v>246</v>
      </c>
      <c r="F28" s="773" t="str">
        <f>IF(E28&lt;=0,"",IF(E28&lt;=2,"Muy Baja",IF(E28&lt;=24,"Baja",IF(E28&lt;=500,"Media",IF(E28&lt;=5000,"Alta","Muy Alta")))))</f>
        <v>Media</v>
      </c>
      <c r="G28" s="775">
        <f>IF(F28="","",IF(F28="Muy Baja",0.2,IF(F28="Baja",0.4,IF(F28="Media",0.6,IF(F28="Alta",0.8,IF(F28="Muy Alta",1,))))))</f>
        <v>0.6</v>
      </c>
      <c r="H28" s="775" t="s">
        <v>138</v>
      </c>
      <c r="I28" s="795" t="str">
        <f>IF(NOT(ISERROR(MATCH(H28,'[23]Tabla Impacto'!$B$221:$B$223,0))),'[23]Tabla Impacto'!$F$223&amp;"Por favor no seleccionar los criterios de impacto(Afectación Económica o presupuestal y Pérdida Reputacional)",H28)</f>
        <v xml:space="preserve">     El riesgo afecta la imagen de alguna área de la organización</v>
      </c>
      <c r="J28" s="797" t="str">
        <f>IF(OR(I28='[23]Tabla Impacto'!$C$11,I28='[23]Tabla Impacto'!$D$11),"Leve",IF(OR(I28='[23]Tabla Impacto'!$C$12,I28='[23]Tabla Impacto'!$D$12),"Menor",IF(OR(I28='[23]Tabla Impacto'!$C$13,I28='[23]Tabla Impacto'!$D$13),"Moderado",IF(OR(I28='[23]Tabla Impacto'!$C$14,I28='[23]Tabla Impacto'!$D$14),"Mayor",IF(OR(I28='[23]Tabla Impacto'!$C$15,I28='[23]Tabla Impacto'!$D$15),"Catastrófico","")))))</f>
        <v>Leve</v>
      </c>
      <c r="K28" s="775">
        <f>IF(J28="","",IF(J28="Leve",0.2,IF(J28="Menor",0.4,IF(J28="Moderado",0.6,IF(J28="Mayor",0.8,IF(J28="Catastrófico",1,))))))</f>
        <v>0.2</v>
      </c>
      <c r="L28" s="799" t="str">
        <f>IF(OR(AND(F28="Muy Baja",J28="Leve"),AND(F28="Muy Baja",J28="Menor"),AND(F28="Baja",J28="Leve")),"Bajo",IF(OR(AND(F28="Muy baja",J28="Moderado"),AND(F28="Baja",J28="Menor"),AND(F28="Baja",J28="Moderado"),AND(F28="Media",J28="Leve"),AND(F28="Media",J28="Menor"),AND(F28="Media",J28="Moderado"),AND(F28="Alta",J28="Leve"),AND(F28="Alta",J28="Menor")),"Moderado",IF(OR(AND(F28="Muy Baja",J28="Mayor"),AND(F28="Baja",J28="Mayor"),AND(F28="Media",J28="Mayor"),AND(F28="Alta",J28="Moderado"),AND(F28="Alta",J28="Mayor"),AND(F28="Muy Alta",J28="Leve"),AND(F28="Muy Alta",J28="Menor"),AND(F28="Muy Alta",J28="Moderado"),AND(F28="Muy Alta",J28="Mayor")),"Alto",IF(OR(AND(F28="Muy Baja",J28="Catastrófico"),AND(F28="Baja",J28="Catastrófico"),AND(F28="Media",J28="Catastrófico"),AND(F28="Alta",J28="Catastrófico"),AND(F28="Muy Alta",J28="Catastrófico")),"Extremo",""))))</f>
        <v>Moderado</v>
      </c>
      <c r="M28" s="321">
        <v>1</v>
      </c>
      <c r="N28" s="801" t="s">
        <v>706</v>
      </c>
      <c r="O28" s="289" t="s">
        <v>937</v>
      </c>
      <c r="P28" s="322" t="s">
        <v>371</v>
      </c>
      <c r="Q28" s="323" t="s">
        <v>732</v>
      </c>
      <c r="R28" s="323" t="s">
        <v>938</v>
      </c>
      <c r="S28" s="323" t="s">
        <v>1464</v>
      </c>
      <c r="T28" s="323" t="s">
        <v>1465</v>
      </c>
      <c r="U28" s="421" t="str">
        <f t="shared" ref="U28:U30" si="14">IF(OR(V28="Preventivo",V28="Detectivo"),"Probabilidad",IF(V28="Correctivo","Impacto",""))</f>
        <v>Probabilidad</v>
      </c>
      <c r="V28" s="419" t="s">
        <v>12</v>
      </c>
      <c r="W28" s="325" t="s">
        <v>7</v>
      </c>
      <c r="X28" s="442" t="str">
        <f t="shared" ref="X28:X33" si="15">IF(AND(V28="Preventivo",W28="Automático"),"50%",IF(AND(V28="Preventivo",W28="Manual"),"40%",IF(AND(V28="Detectivo",W28="Automático"),"40%",IF(AND(V28="Detectivo",W28="Manual"),"30%",IF(AND(V28="Correctivo",W28="Automático"),"35%",IF(AND(V28="Correctivo",W28="Manual"),"25%",""))))))</f>
        <v>40%</v>
      </c>
      <c r="Y28" s="325" t="s">
        <v>17</v>
      </c>
      <c r="Z28" s="325" t="s">
        <v>20</v>
      </c>
      <c r="AA28" s="325" t="s">
        <v>110</v>
      </c>
      <c r="AB28" s="445">
        <f>IFERROR(IF(U28="Probabilidad",(G28-(+G28*X28)),IF(U28="Impacto",G28,"")),"")</f>
        <v>0.36</v>
      </c>
      <c r="AC28" s="425" t="str">
        <f t="shared" ref="AC28:AC40" si="16">IFERROR(IF(AB28="","",IF(AB28&lt;=0.2,"Muy Baja",IF(AB28&lt;=0.4,"Baja",IF(AB28&lt;=0.6,"Media",IF(AB28&lt;=0.8,"Alta","Muy Alta"))))),"")</f>
        <v>Baja</v>
      </c>
      <c r="AD28" s="420">
        <f t="shared" ref="AD28:AD33" si="17">+AB28</f>
        <v>0.36</v>
      </c>
      <c r="AE28" s="425" t="str">
        <f t="shared" ref="AE28:AE40" si="18">IFERROR(IF(AF28="","",IF(AF28&lt;=0.2,"Leve",IF(AF28&lt;=0.4,"Menor",IF(AF28&lt;=0.6,"Moderado",IF(AF28&lt;=0.8,"Mayor","Catastrófico"))))),"")</f>
        <v>Leve</v>
      </c>
      <c r="AF28" s="420">
        <f>IFERROR(IF(U28="Impacto",(K28-(+K28*X28)),IF(U28="Probabilidad",K28,"")),"")</f>
        <v>0.2</v>
      </c>
      <c r="AG28" s="324" t="str">
        <f t="shared" ref="AG28:AG39" si="19">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Bajo</v>
      </c>
      <c r="AH28" s="325" t="s">
        <v>29</v>
      </c>
      <c r="AI28" s="803" t="s">
        <v>733</v>
      </c>
      <c r="AJ28" s="804"/>
      <c r="AK28" s="804"/>
      <c r="AL28" s="805"/>
      <c r="AM28" s="788" t="s">
        <v>1466</v>
      </c>
      <c r="AN28" s="793" t="s">
        <v>1467</v>
      </c>
      <c r="AO28" s="732" t="s">
        <v>1570</v>
      </c>
      <c r="AP28" s="761"/>
      <c r="AQ28" s="730" t="s">
        <v>1563</v>
      </c>
      <c r="AR28" s="670" t="s">
        <v>1729</v>
      </c>
    </row>
    <row r="29" spans="1:44" ht="262.5" customHeight="1" x14ac:dyDescent="0.25">
      <c r="A29" s="660"/>
      <c r="B29" s="771"/>
      <c r="C29" s="771"/>
      <c r="D29" s="771"/>
      <c r="E29" s="772"/>
      <c r="F29" s="774"/>
      <c r="G29" s="776"/>
      <c r="H29" s="776"/>
      <c r="I29" s="796"/>
      <c r="J29" s="798"/>
      <c r="K29" s="776"/>
      <c r="L29" s="800"/>
      <c r="M29" s="311">
        <v>2</v>
      </c>
      <c r="N29" s="802"/>
      <c r="O29" s="295" t="s">
        <v>935</v>
      </c>
      <c r="P29" s="295" t="s">
        <v>183</v>
      </c>
      <c r="Q29" s="295" t="s">
        <v>734</v>
      </c>
      <c r="R29" s="295" t="s">
        <v>735</v>
      </c>
      <c r="S29" s="304" t="s">
        <v>1468</v>
      </c>
      <c r="T29" s="295" t="s">
        <v>736</v>
      </c>
      <c r="U29" s="321" t="str">
        <f t="shared" si="14"/>
        <v>Probabilidad</v>
      </c>
      <c r="V29" s="422" t="s">
        <v>13</v>
      </c>
      <c r="W29" s="422" t="s">
        <v>7</v>
      </c>
      <c r="X29" s="442" t="str">
        <f t="shared" si="15"/>
        <v>30%</v>
      </c>
      <c r="Y29" s="422" t="s">
        <v>17</v>
      </c>
      <c r="Z29" s="422" t="s">
        <v>20</v>
      </c>
      <c r="AA29" s="422" t="s">
        <v>110</v>
      </c>
      <c r="AB29" s="443">
        <v>0.18</v>
      </c>
      <c r="AC29" s="425" t="str">
        <f t="shared" si="16"/>
        <v>Muy Baja</v>
      </c>
      <c r="AD29" s="438">
        <v>0.18</v>
      </c>
      <c r="AE29" s="425" t="str">
        <f t="shared" si="18"/>
        <v>Leve</v>
      </c>
      <c r="AF29" s="438">
        <v>0.2</v>
      </c>
      <c r="AG29" s="324" t="str">
        <f t="shared" si="19"/>
        <v>Bajo</v>
      </c>
      <c r="AH29" s="325" t="s">
        <v>29</v>
      </c>
      <c r="AI29" s="806"/>
      <c r="AJ29" s="807"/>
      <c r="AK29" s="807"/>
      <c r="AL29" s="808"/>
      <c r="AM29" s="789"/>
      <c r="AN29" s="742"/>
      <c r="AO29" s="732"/>
      <c r="AP29" s="761"/>
      <c r="AQ29" s="730"/>
      <c r="AR29" s="670"/>
    </row>
    <row r="30" spans="1:44" ht="375" customHeight="1" x14ac:dyDescent="0.25">
      <c r="A30" s="660"/>
      <c r="B30" s="433" t="s">
        <v>737</v>
      </c>
      <c r="C30" s="433" t="s">
        <v>738</v>
      </c>
      <c r="D30" s="433" t="s">
        <v>739</v>
      </c>
      <c r="E30" s="280">
        <v>25</v>
      </c>
      <c r="F30" s="312" t="str">
        <f>IF(E30&lt;=0,"",IF(E30&lt;=2,"Muy Baja",IF(E30&lt;=24,"Baja",IF(E30&lt;=500,"Media",IF(E30&lt;=5000,"Alta","Muy Alta")))))</f>
        <v>Media</v>
      </c>
      <c r="G30" s="297">
        <f t="shared" ref="G30:G31" si="20">IF(F30="","",IF(F30="Muy Baja",0.2,IF(F30="Baja",0.4,IF(F30="Media",0.6,IF(F30="Alta",0.8,IF(F30="Muy Alta",1,))))))</f>
        <v>0.6</v>
      </c>
      <c r="H30" s="297" t="s">
        <v>139</v>
      </c>
      <c r="I30" s="298" t="str">
        <f>IF(NOT(ISERROR(MATCH(H30,'[23]Tabla Impacto'!$B$221:$B$223,0))),'[23]Tabla Impacto'!$F$223&amp;"Por favor no seleccionar los criterios de impacto(Afectación Económica o presupuestal y Pérdida Reputacional)",H30)</f>
        <v xml:space="preserve">     El riesgo afecta la imagen de la entidad internamente, de conocimiento general, nivel interno, de junta dircetiva y accionistas y/o de provedores</v>
      </c>
      <c r="J30" s="312" t="str">
        <f>IF(OR(I30='[23]Tabla Impacto'!$C$11,I30='[23]Tabla Impacto'!$D$11),"Leve",IF(OR(I30='[23]Tabla Impacto'!$C$12,I30='[23]Tabla Impacto'!$D$12),"Menor",IF(OR(I30='[23]Tabla Impacto'!$C$13,I30='[23]Tabla Impacto'!$D$13),"Moderado",IF(OR(I30='[23]Tabla Impacto'!$C$14,I30='[23]Tabla Impacto'!$D$14),"Mayor",IF(OR(I30='[23]Tabla Impacto'!$C$15,I30='[23]Tabla Impacto'!$D$15),"Catastrófico","")))))</f>
        <v>Menor</v>
      </c>
      <c r="K30" s="297">
        <f t="shared" ref="K30:K31" si="21">IF(J30="","",IF(J30="Leve",0.2,IF(J30="Menor",0.4,IF(J30="Moderado",0.6,IF(J30="Mayor",0.8,IF(J30="Catastrófico",1,))))))</f>
        <v>0.4</v>
      </c>
      <c r="L30" s="300" t="str">
        <f>IF(OR(AND(F30="Muy Baja",J30="Leve"),AND(F30="Muy Baja",J30="Menor"),AND(F30="Baja",J30="Leve")),"Bajo",IF(OR(AND(F30="Muy baja",J30="Moderado"),AND(F30="Baja",J30="Menor"),AND(F30="Baja",J30="Moderado"),AND(F30="Media",J30="Leve"),AND(F30="Media",J30="Menor"),AND(F30="Media",J30="Moderado"),AND(F30="Alta",J30="Leve"),AND(F30="Alta",J30="Menor")),"Moderado",IF(OR(AND(F30="Muy Baja",J30="Mayor"),AND(F30="Baja",J30="Mayor"),AND(F30="Media",J30="Mayor"),AND(F30="Alta",J30="Moderado"),AND(F30="Alta",J30="Mayor"),AND(F30="Muy Alta",J30="Leve"),AND(F30="Muy Alta",J30="Menor"),AND(F30="Muy Alta",J30="Moderado"),AND(F30="Muy Alta",J30="Mayor")),"Alto",IF(OR(AND(F30="Muy Baja",J30="Catastrófico"),AND(F30="Baja",J30="Catastrófico"),AND(F30="Media",J30="Catastrófico"),AND(F30="Alta",J30="Catastrófico"),AND(F30="Muy Alta",J30="Catastrófico")),"Extremo",""))))</f>
        <v>Moderado</v>
      </c>
      <c r="M30" s="280">
        <v>1</v>
      </c>
      <c r="N30" s="295" t="s">
        <v>706</v>
      </c>
      <c r="O30" s="295" t="s">
        <v>740</v>
      </c>
      <c r="P30" s="326" t="s">
        <v>183</v>
      </c>
      <c r="Q30" s="295" t="s">
        <v>741</v>
      </c>
      <c r="R30" s="295" t="s">
        <v>1469</v>
      </c>
      <c r="S30" s="326" t="s">
        <v>742</v>
      </c>
      <c r="T30" s="295" t="s">
        <v>743</v>
      </c>
      <c r="U30" s="280" t="str">
        <f t="shared" si="14"/>
        <v>Probabilidad</v>
      </c>
      <c r="V30" s="345" t="s">
        <v>12</v>
      </c>
      <c r="W30" s="345" t="s">
        <v>7</v>
      </c>
      <c r="X30" s="346" t="str">
        <f t="shared" si="15"/>
        <v>40%</v>
      </c>
      <c r="Y30" s="345" t="s">
        <v>17</v>
      </c>
      <c r="Z30" s="345" t="s">
        <v>20</v>
      </c>
      <c r="AA30" s="345" t="s">
        <v>110</v>
      </c>
      <c r="AB30" s="355">
        <f>IFERROR(IF(U30="Probabilidad",(G30-(+G30*X30)),IF(U30="Impacto",G30,"")),"")</f>
        <v>0.36</v>
      </c>
      <c r="AC30" s="347" t="str">
        <f t="shared" si="16"/>
        <v>Baja</v>
      </c>
      <c r="AD30" s="350">
        <f t="shared" si="17"/>
        <v>0.36</v>
      </c>
      <c r="AE30" s="347" t="str">
        <f t="shared" si="18"/>
        <v>Menor</v>
      </c>
      <c r="AF30" s="350">
        <f>IFERROR(IF(U30="Impacto",(K30-(+K30*X30)),IF(U30="Probabilidad",K30,"")),"")</f>
        <v>0.4</v>
      </c>
      <c r="AG30" s="327" t="str">
        <f t="shared" si="19"/>
        <v>Moderado</v>
      </c>
      <c r="AH30" s="307" t="s">
        <v>124</v>
      </c>
      <c r="AI30" s="292" t="s">
        <v>744</v>
      </c>
      <c r="AJ30" s="326" t="s">
        <v>939</v>
      </c>
      <c r="AK30" s="292" t="s">
        <v>1457</v>
      </c>
      <c r="AL30" s="328" t="s">
        <v>940</v>
      </c>
      <c r="AM30" s="308" t="s">
        <v>1460</v>
      </c>
      <c r="AN30" s="292" t="s">
        <v>1470</v>
      </c>
      <c r="AO30" s="226" t="s">
        <v>1566</v>
      </c>
      <c r="AP30" s="761"/>
      <c r="AQ30" s="427" t="s">
        <v>1563</v>
      </c>
      <c r="AR30" s="1169" t="s">
        <v>1730</v>
      </c>
    </row>
    <row r="31" spans="1:44" ht="114" customHeight="1" x14ac:dyDescent="0.35">
      <c r="A31" s="660"/>
      <c r="B31" s="794" t="s">
        <v>818</v>
      </c>
      <c r="C31" s="794" t="s">
        <v>819</v>
      </c>
      <c r="D31" s="794" t="s">
        <v>820</v>
      </c>
      <c r="E31" s="729">
        <v>12</v>
      </c>
      <c r="F31" s="757" t="str">
        <f>IF(E31&lt;=0,"",IF(E31&lt;=2,"Muy Baja",IF(E31&lt;=24,"Baja",IF(E31&lt;=500,"Media",IF(E31&lt;=5000,"Alta","Muy Alta")))))</f>
        <v>Baja</v>
      </c>
      <c r="G31" s="754">
        <f t="shared" si="20"/>
        <v>0.4</v>
      </c>
      <c r="H31" s="754" t="s">
        <v>138</v>
      </c>
      <c r="I31" s="329"/>
      <c r="J31" s="757" t="s">
        <v>271</v>
      </c>
      <c r="K31" s="754">
        <f t="shared" si="21"/>
        <v>0.2</v>
      </c>
      <c r="L31" s="758" t="str">
        <f>IF(OR(AND(F31="Muy Baja",J31="Leve"),AND(F31="Muy Baja",J31="Menor"),AND(F31="Baja",J31="Leve")),"Bajo",IF(OR(AND(F31="Muy baja",J31="Moderado"),AND(F31="Baja",J31="Menor"),AND(F31="Baja",J31="Moderado"),AND(F31="Media",J31="Leve"),AND(F31="Media",J31="Menor"),AND(F31="Media",J31="Moderado"),AND(F31="Alta",J31="Leve"),AND(F31="Alta",J31="Menor")),"Moderado",IF(OR(AND(F31="Muy Baja",J31="Mayor"),AND(F31="Baja",J31="Mayor"),AND(F31="Media",J31="Mayor"),AND(F31="Alta",J31="Moderado"),AND(F31="Alta",J31="Mayor"),AND(F31="Muy Alta",J31="Leve"),AND(F31="Muy Alta",J31="Menor"),AND(F31="Muy Alta",J31="Moderado"),AND(F31="Muy Alta",J31="Mayor")),"Alto",IF(OR(AND(F31="Muy Baja",J31="Catastrófico"),AND(F31="Baja",J31="Catastrófico"),AND(F31="Media",J31="Catastrófico"),AND(F31="Alta",J31="Catastrófico"),AND(F31="Muy Alta",J31="Catastrófico")),"Extremo",""))))</f>
        <v>Bajo</v>
      </c>
      <c r="M31" s="280">
        <v>1</v>
      </c>
      <c r="N31" s="295" t="s">
        <v>706</v>
      </c>
      <c r="O31" s="295" t="s">
        <v>821</v>
      </c>
      <c r="P31" s="326" t="s">
        <v>183</v>
      </c>
      <c r="Q31" s="295" t="s">
        <v>1471</v>
      </c>
      <c r="R31" s="295" t="s">
        <v>1472</v>
      </c>
      <c r="S31" s="326" t="s">
        <v>822</v>
      </c>
      <c r="T31" s="295" t="s">
        <v>823</v>
      </c>
      <c r="U31" s="280" t="s">
        <v>2</v>
      </c>
      <c r="V31" s="345" t="s">
        <v>12</v>
      </c>
      <c r="W31" s="345" t="s">
        <v>7</v>
      </c>
      <c r="X31" s="346" t="str">
        <f t="shared" si="15"/>
        <v>40%</v>
      </c>
      <c r="Y31" s="345" t="s">
        <v>18</v>
      </c>
      <c r="Z31" s="345" t="s">
        <v>20</v>
      </c>
      <c r="AA31" s="345" t="s">
        <v>110</v>
      </c>
      <c r="AB31" s="355">
        <f>IFERROR(IF(U31="Probabilidad",(G31-(+G31*X31)),IF(U31="Impacto",G31,"")),"")</f>
        <v>0.24</v>
      </c>
      <c r="AC31" s="347" t="str">
        <f t="shared" si="16"/>
        <v>Baja</v>
      </c>
      <c r="AD31" s="350">
        <f t="shared" si="17"/>
        <v>0.24</v>
      </c>
      <c r="AE31" s="347" t="str">
        <f t="shared" si="18"/>
        <v>Leve</v>
      </c>
      <c r="AF31" s="350">
        <f>IFERROR(IF(U31="Impacto",(K31-(+K31*X31)),IF(U31="Probabilidad",K31,"")),"")</f>
        <v>0.2</v>
      </c>
      <c r="AG31" s="327" t="str">
        <f t="shared" si="19"/>
        <v>Bajo</v>
      </c>
      <c r="AH31" s="780" t="s">
        <v>29</v>
      </c>
      <c r="AI31" s="803" t="s">
        <v>733</v>
      </c>
      <c r="AJ31" s="804"/>
      <c r="AK31" s="804"/>
      <c r="AL31" s="805"/>
      <c r="AM31" s="814" t="s">
        <v>1473</v>
      </c>
      <c r="AN31" s="814" t="s">
        <v>1473</v>
      </c>
      <c r="AO31" s="760" t="s">
        <v>1570</v>
      </c>
      <c r="AP31" s="761"/>
      <c r="AQ31" s="730" t="s">
        <v>1563</v>
      </c>
      <c r="AR31" s="470"/>
    </row>
    <row r="32" spans="1:44" ht="114" customHeight="1" x14ac:dyDescent="0.35">
      <c r="A32" s="660"/>
      <c r="B32" s="794"/>
      <c r="C32" s="794"/>
      <c r="D32" s="794"/>
      <c r="E32" s="729"/>
      <c r="F32" s="757"/>
      <c r="G32" s="754"/>
      <c r="H32" s="754"/>
      <c r="I32" s="329"/>
      <c r="J32" s="757"/>
      <c r="K32" s="754"/>
      <c r="L32" s="758"/>
      <c r="M32" s="280">
        <v>2</v>
      </c>
      <c r="N32" s="295" t="s">
        <v>706</v>
      </c>
      <c r="O32" s="295" t="s">
        <v>824</v>
      </c>
      <c r="P32" s="326" t="s">
        <v>183</v>
      </c>
      <c r="Q32" s="295" t="s">
        <v>825</v>
      </c>
      <c r="R32" s="295" t="s">
        <v>826</v>
      </c>
      <c r="S32" s="326" t="s">
        <v>827</v>
      </c>
      <c r="T32" s="295" t="s">
        <v>828</v>
      </c>
      <c r="U32" s="280" t="s">
        <v>2</v>
      </c>
      <c r="V32" s="345" t="s">
        <v>12</v>
      </c>
      <c r="W32" s="345" t="s">
        <v>7</v>
      </c>
      <c r="X32" s="346" t="str">
        <f t="shared" si="15"/>
        <v>40%</v>
      </c>
      <c r="Y32" s="345" t="s">
        <v>18</v>
      </c>
      <c r="Z32" s="345" t="s">
        <v>20</v>
      </c>
      <c r="AA32" s="345" t="s">
        <v>110</v>
      </c>
      <c r="AB32" s="355">
        <v>0.14399999999999999</v>
      </c>
      <c r="AC32" s="347" t="str">
        <f t="shared" si="16"/>
        <v>Muy Baja</v>
      </c>
      <c r="AD32" s="350">
        <f t="shared" si="17"/>
        <v>0.14399999999999999</v>
      </c>
      <c r="AE32" s="347" t="str">
        <f t="shared" si="18"/>
        <v>Leve</v>
      </c>
      <c r="AF32" s="350">
        <v>0.2</v>
      </c>
      <c r="AG32" s="327" t="str">
        <f t="shared" si="19"/>
        <v>Bajo</v>
      </c>
      <c r="AH32" s="780"/>
      <c r="AI32" s="811"/>
      <c r="AJ32" s="812"/>
      <c r="AK32" s="812"/>
      <c r="AL32" s="813"/>
      <c r="AM32" s="815"/>
      <c r="AN32" s="815"/>
      <c r="AO32" s="761"/>
      <c r="AP32" s="761"/>
      <c r="AQ32" s="730"/>
      <c r="AR32" s="470"/>
    </row>
    <row r="33" spans="1:44" ht="114" customHeight="1" x14ac:dyDescent="0.35">
      <c r="A33" s="660"/>
      <c r="B33" s="794"/>
      <c r="C33" s="794"/>
      <c r="D33" s="794"/>
      <c r="E33" s="729"/>
      <c r="F33" s="757"/>
      <c r="G33" s="754"/>
      <c r="H33" s="754"/>
      <c r="I33" s="329"/>
      <c r="J33" s="757"/>
      <c r="K33" s="754"/>
      <c r="L33" s="758"/>
      <c r="M33" s="280">
        <v>3</v>
      </c>
      <c r="N33" s="295" t="s">
        <v>706</v>
      </c>
      <c r="O33" s="295" t="s">
        <v>829</v>
      </c>
      <c r="P33" s="326" t="s">
        <v>183</v>
      </c>
      <c r="Q33" s="295" t="s">
        <v>830</v>
      </c>
      <c r="R33" s="295" t="s">
        <v>831</v>
      </c>
      <c r="S33" s="326" t="s">
        <v>832</v>
      </c>
      <c r="T33" s="295" t="s">
        <v>833</v>
      </c>
      <c r="U33" s="280" t="s">
        <v>2</v>
      </c>
      <c r="V33" s="345" t="s">
        <v>12</v>
      </c>
      <c r="W33" s="345" t="s">
        <v>7</v>
      </c>
      <c r="X33" s="346" t="str">
        <f t="shared" si="15"/>
        <v>40%</v>
      </c>
      <c r="Y33" s="345" t="s">
        <v>18</v>
      </c>
      <c r="Z33" s="345" t="s">
        <v>20</v>
      </c>
      <c r="AA33" s="345" t="s">
        <v>110</v>
      </c>
      <c r="AB33" s="355">
        <v>8.6400000000000005E-2</v>
      </c>
      <c r="AC33" s="347" t="str">
        <f t="shared" si="16"/>
        <v>Muy Baja</v>
      </c>
      <c r="AD33" s="350">
        <f t="shared" si="17"/>
        <v>8.6400000000000005E-2</v>
      </c>
      <c r="AE33" s="347" t="str">
        <f t="shared" si="18"/>
        <v>Leve</v>
      </c>
      <c r="AF33" s="350">
        <v>0.2</v>
      </c>
      <c r="AG33" s="327" t="str">
        <f t="shared" si="19"/>
        <v>Bajo</v>
      </c>
      <c r="AH33" s="780"/>
      <c r="AI33" s="806"/>
      <c r="AJ33" s="807"/>
      <c r="AK33" s="807"/>
      <c r="AL33" s="808"/>
      <c r="AM33" s="793"/>
      <c r="AN33" s="793"/>
      <c r="AO33" s="762"/>
      <c r="AP33" s="762"/>
      <c r="AQ33" s="730"/>
      <c r="AR33" s="470"/>
    </row>
    <row r="34" spans="1:44" ht="114" customHeight="1" x14ac:dyDescent="0.25">
      <c r="A34" s="659" t="s">
        <v>1474</v>
      </c>
      <c r="B34" s="836" t="s">
        <v>815</v>
      </c>
      <c r="C34" s="822" t="s">
        <v>474</v>
      </c>
      <c r="D34" s="431" t="s">
        <v>475</v>
      </c>
      <c r="E34" s="825" t="s">
        <v>216</v>
      </c>
      <c r="F34" s="809" t="s">
        <v>44</v>
      </c>
      <c r="G34" s="810">
        <v>0.4</v>
      </c>
      <c r="H34" s="810" t="s">
        <v>138</v>
      </c>
      <c r="I34" s="831" t="str">
        <f>IF(NOT(ISERROR(MATCH(H34,'[24]Tabla Impacto'!$B$221:$B$223,0))),'[24]Tabla Impacto'!$F$223&amp;"Por favor no seleccionar los criterios de impacto(Afectación Económica o presupuestal y Pérdida Reputacional)",H34)</f>
        <v xml:space="preserve">     El riesgo afecta la imagen de alguna área de la organización</v>
      </c>
      <c r="J34" s="833" t="str">
        <f>IF(OR(I34='[24]Tabla Impacto'!$C$11,I34='[24]Tabla Impacto'!$D$11),"Leve",IF(OR(I34='[24]Tabla Impacto'!$C$12,I34='[24]Tabla Impacto'!$D$12),"Menor",IF(OR(I34='[24]Tabla Impacto'!$C$13,I34='[24]Tabla Impacto'!$D$13),"Moderado",IF(OR(I34='[24]Tabla Impacto'!$C$14,I34='[24]Tabla Impacto'!$D$14),"Mayor",IF(OR(I34='[24]Tabla Impacto'!$C$15,I34='[24]Tabla Impacto'!$D$15),"Catastrófico","")))))</f>
        <v>Leve</v>
      </c>
      <c r="K34" s="810">
        <f>IF(J34="","",IF(J34="Leve",0.2,IF(J34="Menor",0.4,IF(J34="Moderado",0.6,IF(J34="Mayor",0.8,IF(J34="Catastrófico",1,))))))</f>
        <v>0.2</v>
      </c>
      <c r="L34" s="834" t="str">
        <f>IF(OR(AND(F34="Muy Baja",J34="Leve"),AND(F34="Muy Baja",J34="Menor"),AND(F34="Baja",J34="Leve")),"Bajo",IF(OR(AND(F34="Muy baja",J34="Moderado"),AND(F34="Baja",J34="Menor"),AND(F34="Baja",J34="Moderado"),AND(F34="Media",J34="Leve"),AND(F34="Media",J34="Menor"),AND(F34="Media",J34="Moderado"),AND(F34="Alta",J34="Leve"),AND(F34="Alta",J34="Menor")),"Moderado",IF(OR(AND(F34="Muy Baja",J34="Mayor"),AND(F34="Baja",J34="Mayor"),AND(F34="Media",J34="Mayor"),AND(F34="Alta",J34="Moderado"),AND(F34="Alta",J34="Mayor"),AND(F34="Muy Alta",J34="Leve"),AND(F34="Muy Alta",J34="Menor"),AND(F34="Muy Alta",J34="Moderado"),AND(F34="Muy Alta",J34="Mayor")),"Alto",IF(OR(AND(F34="Muy Baja",J34="Catastrófico"),AND(F34="Baja",J34="Catastrófico"),AND(F34="Media",J34="Catastrófico"),AND(F34="Alta",J34="Catastrófico"),AND(F34="Muy Alta",J34="Catastrófico")),"Extremo",""))))</f>
        <v>Bajo</v>
      </c>
      <c r="M34" s="301">
        <v>1</v>
      </c>
      <c r="N34" s="835" t="s">
        <v>476</v>
      </c>
      <c r="O34" s="295" t="s">
        <v>477</v>
      </c>
      <c r="P34" s="295" t="s">
        <v>183</v>
      </c>
      <c r="Q34" s="295" t="s">
        <v>1475</v>
      </c>
      <c r="R34" s="304" t="s">
        <v>1476</v>
      </c>
      <c r="S34" s="295" t="s">
        <v>478</v>
      </c>
      <c r="T34" s="295" t="s">
        <v>1477</v>
      </c>
      <c r="U34" s="301" t="str">
        <f t="shared" ref="U34:U47" si="22">IF(OR(V34="Preventivo",V34="Detectivo"),"Probabilidad",IF(V34="Correctivo","Impacto",""))</f>
        <v>Probabilidad</v>
      </c>
      <c r="V34" s="273" t="s">
        <v>12</v>
      </c>
      <c r="W34" s="273" t="s">
        <v>7</v>
      </c>
      <c r="X34" s="274" t="str">
        <f>IF(AND(V34="Preventivo",W34="Automático"),"50%",IF(AND(V34="Preventivo",W34="Manual"),"40%",IF(AND(V34="Detectivo",W34="Automático"),"40%",IF(AND(V34="Detectivo",W34="Manual"),"30%",IF(AND(V34="Correctivo",W34="Automático"),"35%",IF(AND(V34="Correctivo",W34="Manual"),"25%",""))))))</f>
        <v>40%</v>
      </c>
      <c r="Y34" s="273" t="s">
        <v>18</v>
      </c>
      <c r="Z34" s="273" t="s">
        <v>20</v>
      </c>
      <c r="AA34" s="273" t="s">
        <v>110</v>
      </c>
      <c r="AB34" s="275">
        <f>IFERROR(IF(U34="Probabilidad",(G34-(+G34*X34)),IF(U34="Impacto",G34,"")),"")</f>
        <v>0.24</v>
      </c>
      <c r="AC34" s="276" t="str">
        <f t="shared" si="16"/>
        <v>Baja</v>
      </c>
      <c r="AD34" s="277">
        <f>+AB34</f>
        <v>0.24</v>
      </c>
      <c r="AE34" s="276" t="str">
        <f t="shared" si="18"/>
        <v>Leve</v>
      </c>
      <c r="AF34" s="274">
        <f>IFERROR(IF(U34="Impacto",(K34-(+K34*X34)),IF(U34="Probabilidad",K34,"")),"")</f>
        <v>0.2</v>
      </c>
      <c r="AG34" s="278" t="str">
        <f t="shared" si="19"/>
        <v>Bajo</v>
      </c>
      <c r="AH34" s="827" t="s">
        <v>29</v>
      </c>
      <c r="AI34" s="816" t="s">
        <v>950</v>
      </c>
      <c r="AJ34" s="828" t="s">
        <v>279</v>
      </c>
      <c r="AK34" s="828" t="s">
        <v>279</v>
      </c>
      <c r="AL34" s="828" t="s">
        <v>279</v>
      </c>
      <c r="AM34" s="829" t="s">
        <v>1478</v>
      </c>
      <c r="AN34" s="816" t="s">
        <v>1479</v>
      </c>
      <c r="AO34" s="817" t="s">
        <v>1692</v>
      </c>
      <c r="AP34" s="820"/>
      <c r="AQ34" s="821" t="s">
        <v>1563</v>
      </c>
      <c r="AR34" s="515"/>
    </row>
    <row r="35" spans="1:44" ht="114" customHeight="1" x14ac:dyDescent="0.25">
      <c r="A35" s="660"/>
      <c r="B35" s="836"/>
      <c r="C35" s="822"/>
      <c r="D35" s="431" t="s">
        <v>479</v>
      </c>
      <c r="E35" s="825"/>
      <c r="F35" s="809"/>
      <c r="G35" s="810"/>
      <c r="H35" s="810"/>
      <c r="I35" s="832"/>
      <c r="J35" s="833"/>
      <c r="K35" s="810"/>
      <c r="L35" s="834"/>
      <c r="M35" s="301">
        <v>2</v>
      </c>
      <c r="N35" s="835"/>
      <c r="O35" s="295" t="s">
        <v>477</v>
      </c>
      <c r="P35" s="295" t="s">
        <v>183</v>
      </c>
      <c r="Q35" s="295" t="s">
        <v>480</v>
      </c>
      <c r="R35" s="304" t="s">
        <v>1480</v>
      </c>
      <c r="S35" s="295" t="s">
        <v>1481</v>
      </c>
      <c r="T35" s="295" t="s">
        <v>1482</v>
      </c>
      <c r="U35" s="301" t="str">
        <f t="shared" si="22"/>
        <v>Probabilidad</v>
      </c>
      <c r="V35" s="273" t="s">
        <v>12</v>
      </c>
      <c r="W35" s="273" t="s">
        <v>7</v>
      </c>
      <c r="X35" s="274" t="str">
        <f>IF(AND(V35="Preventivo",W35="Automático"),"50%",IF(AND(V35="Preventivo",W35="Manual"),"40%",IF(AND(V35="Detectivo",W35="Automático"),"40%",IF(AND(V35="Detectivo",W35="Manual"),"30%",IF(AND(V35="Correctivo",W35="Automático"),"35%",IF(AND(V35="Correctivo",W35="Manual"),"25%",""))))))</f>
        <v>40%</v>
      </c>
      <c r="Y35" s="273" t="s">
        <v>18</v>
      </c>
      <c r="Z35" s="273" t="s">
        <v>20</v>
      </c>
      <c r="AA35" s="273" t="s">
        <v>110</v>
      </c>
      <c r="AB35" s="275">
        <f>IFERROR(IF(AND(U34="Probabilidad",U35="Probabilidad"),(AD34-(+AD34*X35)),IF(U35="Probabilidad",(G34-(+G34*X35)),IF(U35="Impacto",AD34,""))),"")</f>
        <v>0.14399999999999999</v>
      </c>
      <c r="AC35" s="276" t="str">
        <f t="shared" si="16"/>
        <v>Muy Baja</v>
      </c>
      <c r="AD35" s="277">
        <v>0.14399999999999999</v>
      </c>
      <c r="AE35" s="276" t="str">
        <f t="shared" si="18"/>
        <v>Leve</v>
      </c>
      <c r="AF35" s="274">
        <f>IFERROR(IF(AND(U34="Impacto",U35="Impacto"),(AF34-(+AF34*X35)),IF(U35="Impacto",($J$7-(+$J$7*X35)),IF(U35="Probabilidad",AF34,""))),"")</f>
        <v>0.2</v>
      </c>
      <c r="AG35" s="278" t="str">
        <f t="shared" si="19"/>
        <v>Bajo</v>
      </c>
      <c r="AH35" s="827"/>
      <c r="AI35" s="816"/>
      <c r="AJ35" s="828"/>
      <c r="AK35" s="828"/>
      <c r="AL35" s="828"/>
      <c r="AM35" s="830"/>
      <c r="AN35" s="816"/>
      <c r="AO35" s="818"/>
      <c r="AP35" s="820"/>
      <c r="AQ35" s="821"/>
      <c r="AR35" s="515"/>
    </row>
    <row r="36" spans="1:44" ht="114" customHeight="1" x14ac:dyDescent="0.25">
      <c r="A36" s="660"/>
      <c r="B36" s="836"/>
      <c r="C36" s="822"/>
      <c r="D36" s="431" t="s">
        <v>481</v>
      </c>
      <c r="E36" s="825"/>
      <c r="F36" s="809"/>
      <c r="G36" s="810"/>
      <c r="H36" s="810"/>
      <c r="I36" s="832"/>
      <c r="J36" s="833"/>
      <c r="K36" s="810"/>
      <c r="L36" s="834"/>
      <c r="M36" s="301">
        <v>3</v>
      </c>
      <c r="N36" s="835"/>
      <c r="O36" s="295" t="s">
        <v>477</v>
      </c>
      <c r="P36" s="305" t="s">
        <v>183</v>
      </c>
      <c r="Q36" s="304" t="s">
        <v>956</v>
      </c>
      <c r="R36" s="304" t="s">
        <v>957</v>
      </c>
      <c r="S36" s="295" t="s">
        <v>482</v>
      </c>
      <c r="T36" s="304" t="s">
        <v>1483</v>
      </c>
      <c r="U36" s="301" t="str">
        <f t="shared" si="22"/>
        <v>Probabilidad</v>
      </c>
      <c r="V36" s="273" t="s">
        <v>12</v>
      </c>
      <c r="W36" s="273" t="s">
        <v>7</v>
      </c>
      <c r="X36" s="274" t="str">
        <f>IF(AND(V36="Preventivo",W36="Automático"),"50%",IF(AND(V36="Preventivo",W36="Manual"),"40%",IF(AND(V36="Detectivo",W36="Automático"),"40%",IF(AND(V36="Detectivo",W36="Manual"),"30%",IF(AND(V36="Correctivo",W36="Automático"),"35%",IF(AND(V36="Correctivo",W36="Manual"),"25%",""))))))</f>
        <v>40%</v>
      </c>
      <c r="Y36" s="273" t="s">
        <v>18</v>
      </c>
      <c r="Z36" s="273" t="s">
        <v>20</v>
      </c>
      <c r="AA36" s="273" t="s">
        <v>110</v>
      </c>
      <c r="AB36" s="275">
        <f>IFERROR(IF(AND(U35="Probabilidad",U36="Probabilidad"),(AD35-(+AD35*X36)),IF(U36="Probabilidad",(G35-(+G35*X36)),IF(U36="Impacto",AD35,""))),"")</f>
        <v>8.6399999999999991E-2</v>
      </c>
      <c r="AC36" s="276" t="str">
        <f t="shared" si="16"/>
        <v>Muy Baja</v>
      </c>
      <c r="AD36" s="274">
        <v>8.5999999999999993E-2</v>
      </c>
      <c r="AE36" s="276" t="str">
        <f t="shared" si="18"/>
        <v>Leve</v>
      </c>
      <c r="AF36" s="274">
        <f>IFERROR(IF(AND(U35="Impacto",U36="Impacto"),(AF35-(+AF35*X36)),IF(AND(U35="Probabilidad",U36="Impacto"),(AF34-(+AF34*X36)),IF(U36="Probabilidad",AF35,""))),"")</f>
        <v>0.2</v>
      </c>
      <c r="AG36" s="278" t="str">
        <f t="shared" si="19"/>
        <v>Bajo</v>
      </c>
      <c r="AH36" s="827"/>
      <c r="AI36" s="816"/>
      <c r="AJ36" s="828"/>
      <c r="AK36" s="828"/>
      <c r="AL36" s="828"/>
      <c r="AM36" s="830"/>
      <c r="AN36" s="816"/>
      <c r="AO36" s="819"/>
      <c r="AP36" s="820"/>
      <c r="AQ36" s="821"/>
      <c r="AR36" s="515"/>
    </row>
    <row r="37" spans="1:44" ht="114" customHeight="1" x14ac:dyDescent="0.25">
      <c r="A37" s="660"/>
      <c r="B37" s="822" t="s">
        <v>816</v>
      </c>
      <c r="C37" s="822" t="s">
        <v>1693</v>
      </c>
      <c r="D37" s="431" t="s">
        <v>1694</v>
      </c>
      <c r="E37" s="825" t="s">
        <v>483</v>
      </c>
      <c r="F37" s="809" t="s">
        <v>251</v>
      </c>
      <c r="G37" s="810">
        <v>0.2</v>
      </c>
      <c r="H37" s="810" t="s">
        <v>139</v>
      </c>
      <c r="I37" s="810" t="str">
        <f>IF(NOT(ISERROR(MATCH(H37,'[24]Tabla Impacto'!$B$221:$B$223,0))),'[24]Tabla Impacto'!$F$223&amp;"Por favor no seleccionar los criterios de impacto(Afectación Económica o presupuestal y Pérdida Reputacional)",H37)</f>
        <v xml:space="preserve">     El riesgo afecta la imagen de la entidad internamente, de conocimiento general, nivel interno, de junta dircetiva y accionistas y/o de provedores</v>
      </c>
      <c r="J37" s="833" t="str">
        <f>IF(OR(I37='[24]Tabla Impacto'!$C$11,I37='[24]Tabla Impacto'!$D$11),"Leve",IF(OR(I37='[24]Tabla Impacto'!$C$12,I37='[24]Tabla Impacto'!$D$12),"Menor",IF(OR(I37='[24]Tabla Impacto'!$C$13,I37='[24]Tabla Impacto'!$D$13),"Moderado",IF(OR(I37='[24]Tabla Impacto'!$C$14,I37='[24]Tabla Impacto'!$D$14),"Mayor",IF(OR(I37='[24]Tabla Impacto'!$C$15,I37='[24]Tabla Impacto'!$D$15),"Catastrófico","")))))</f>
        <v>Menor</v>
      </c>
      <c r="K37" s="810">
        <f>IF(J37="","",IF(J37="Leve",0.2,IF(J37="Menor",0.4,IF(J37="Moderado",0.6,IF(J37="Mayor",0.8,IF(J37="Catastrófico",1,))))))</f>
        <v>0.4</v>
      </c>
      <c r="L37" s="834" t="s">
        <v>73</v>
      </c>
      <c r="M37" s="301">
        <v>1</v>
      </c>
      <c r="N37" s="835" t="s">
        <v>476</v>
      </c>
      <c r="O37" s="295" t="s">
        <v>484</v>
      </c>
      <c r="P37" s="304" t="s">
        <v>861</v>
      </c>
      <c r="Q37" s="304" t="s">
        <v>862</v>
      </c>
      <c r="R37" s="295" t="s">
        <v>485</v>
      </c>
      <c r="S37" s="304" t="s">
        <v>1484</v>
      </c>
      <c r="T37" s="304" t="s">
        <v>863</v>
      </c>
      <c r="U37" s="301" t="str">
        <f t="shared" si="22"/>
        <v>Probabilidad</v>
      </c>
      <c r="V37" s="273" t="s">
        <v>12</v>
      </c>
      <c r="W37" s="273" t="s">
        <v>7</v>
      </c>
      <c r="X37" s="274" t="str">
        <f>IF(AND(V37="Preventivo",W37="Automático"),"50%",IF(AND(V37="Preventivo",W37="Manual"),"40%",IF(AND(V37="Detectivo",W37="Automático"),"40%",IF(AND(V37="Detectivo",W37="Manual"),"30%",IF(AND(V37="Correctivo",W37="Automático"),"35%",IF(AND(V37="Correctivo",W37="Manual"),"25%",""))))))</f>
        <v>40%</v>
      </c>
      <c r="Y37" s="273" t="s">
        <v>17</v>
      </c>
      <c r="Z37" s="273" t="s">
        <v>20</v>
      </c>
      <c r="AA37" s="273" t="s">
        <v>110</v>
      </c>
      <c r="AB37" s="275">
        <f>IFERROR(IF(U37="Probabilidad",(G37-(+G37*X37)),IF(U37="Impacto",G37,"")),"")</f>
        <v>0.12</v>
      </c>
      <c r="AC37" s="276" t="str">
        <f>IFERROR(IF(AB37="","",IF(AB37&lt;=0.2,"Muy Baja",IF(AB37&lt;=0.4,"Baja",IF(AB37&lt;=0.6,"Media",IF(AB37&lt;=0.8,"Alta","Muy Alta"))))),"")</f>
        <v>Muy Baja</v>
      </c>
      <c r="AD37" s="274">
        <f t="shared" ref="AD37:AD39" si="23">+AB37</f>
        <v>0.12</v>
      </c>
      <c r="AE37" s="276" t="str">
        <f t="shared" si="18"/>
        <v>Menor</v>
      </c>
      <c r="AF37" s="274">
        <f>IFERROR(IF(U37="Impacto",(K37-(+K37*X37)),IF(U37="Probabilidad",K37,"")),"")</f>
        <v>0.4</v>
      </c>
      <c r="AG37" s="278" t="str">
        <f t="shared" si="19"/>
        <v>Bajo</v>
      </c>
      <c r="AH37" s="827" t="s">
        <v>29</v>
      </c>
      <c r="AI37" s="835" t="s">
        <v>950</v>
      </c>
      <c r="AJ37" s="825" t="s">
        <v>279</v>
      </c>
      <c r="AK37" s="841" t="s">
        <v>279</v>
      </c>
      <c r="AL37" s="841" t="s">
        <v>279</v>
      </c>
      <c r="AM37" s="843" t="s">
        <v>1485</v>
      </c>
      <c r="AN37" s="837" t="s">
        <v>1486</v>
      </c>
      <c r="AO37" s="817" t="s">
        <v>1695</v>
      </c>
      <c r="AP37" s="820"/>
      <c r="AQ37" s="821" t="s">
        <v>1563</v>
      </c>
      <c r="AR37" s="515"/>
    </row>
    <row r="38" spans="1:44" ht="191.25" customHeight="1" x14ac:dyDescent="0.25">
      <c r="A38" s="660"/>
      <c r="B38" s="823"/>
      <c r="C38" s="824"/>
      <c r="D38" s="431" t="s">
        <v>486</v>
      </c>
      <c r="E38" s="768"/>
      <c r="F38" s="826"/>
      <c r="G38" s="756"/>
      <c r="H38" s="756"/>
      <c r="I38" s="756"/>
      <c r="J38" s="756"/>
      <c r="K38" s="756"/>
      <c r="L38" s="778"/>
      <c r="M38" s="301">
        <v>2</v>
      </c>
      <c r="N38" s="768"/>
      <c r="O38" s="295" t="s">
        <v>487</v>
      </c>
      <c r="P38" s="304" t="s">
        <v>183</v>
      </c>
      <c r="Q38" s="304" t="s">
        <v>864</v>
      </c>
      <c r="R38" s="295" t="s">
        <v>865</v>
      </c>
      <c r="S38" s="295" t="s">
        <v>866</v>
      </c>
      <c r="T38" s="304" t="s">
        <v>1487</v>
      </c>
      <c r="U38" s="301" t="str">
        <f t="shared" si="22"/>
        <v>Impacto</v>
      </c>
      <c r="V38" s="273" t="s">
        <v>14</v>
      </c>
      <c r="W38" s="273" t="s">
        <v>7</v>
      </c>
      <c r="X38" s="274" t="str">
        <f t="shared" ref="X38:X40" si="24">IF(AND(V38="Preventivo",W38="Automático"),"50%",IF(AND(V38="Preventivo",W38="Manual"),"40%",IF(AND(V38="Detectivo",W38="Automático"),"40%",IF(AND(V38="Detectivo",W38="Manual"),"30%",IF(AND(V38="Correctivo",W38="Automático"),"35%",IF(AND(V38="Correctivo",W38="Manual"),"25%",""))))))</f>
        <v>25%</v>
      </c>
      <c r="Y38" s="273" t="s">
        <v>17</v>
      </c>
      <c r="Z38" s="273" t="s">
        <v>20</v>
      </c>
      <c r="AA38" s="273" t="s">
        <v>110</v>
      </c>
      <c r="AB38" s="275">
        <f>IFERROR(IF(AND(U37="Probabilidad",U38="Probabilidad"),(AD37-(+AD37*X38)),IF(U38="Probabilidad",(G37-(+G37*X38)),IF(U38="Impacto",AD37,""))),"")</f>
        <v>0.12</v>
      </c>
      <c r="AC38" s="276" t="str">
        <f t="shared" si="16"/>
        <v>Muy Baja</v>
      </c>
      <c r="AD38" s="274">
        <f t="shared" si="23"/>
        <v>0.12</v>
      </c>
      <c r="AE38" s="276" t="str">
        <f t="shared" si="18"/>
        <v>Menor</v>
      </c>
      <c r="AF38" s="274">
        <f>IFERROR(IF(AND(U37="Impacto",U38="Impacto"),(AF37-(+AF37*X38)),IF(U38="Impacto",(K37-(+K37*X38)),IF(U38="Probabilidad",AF37,""))),"")</f>
        <v>0.30000000000000004</v>
      </c>
      <c r="AG38" s="278" t="str">
        <f t="shared" si="19"/>
        <v>Bajo</v>
      </c>
      <c r="AH38" s="827"/>
      <c r="AI38" s="759"/>
      <c r="AJ38" s="768"/>
      <c r="AK38" s="842"/>
      <c r="AL38" s="842"/>
      <c r="AM38" s="844"/>
      <c r="AN38" s="838"/>
      <c r="AO38" s="819"/>
      <c r="AP38" s="839"/>
      <c r="AQ38" s="840"/>
      <c r="AR38" s="471"/>
    </row>
    <row r="39" spans="1:44" ht="114" customHeight="1" x14ac:dyDescent="0.25">
      <c r="A39" s="660"/>
      <c r="B39" s="822" t="s">
        <v>817</v>
      </c>
      <c r="C39" s="822" t="s">
        <v>488</v>
      </c>
      <c r="D39" s="836" t="s">
        <v>489</v>
      </c>
      <c r="E39" s="825" t="s">
        <v>483</v>
      </c>
      <c r="F39" s="809" t="s">
        <v>251</v>
      </c>
      <c r="G39" s="810">
        <v>0.2</v>
      </c>
      <c r="H39" s="810" t="s">
        <v>139</v>
      </c>
      <c r="I39" s="810" t="str">
        <f>IF(NOT(ISERROR(MATCH(H39,'[24]Tabla Impacto'!$B$221:$B$223,0))),'[24]Tabla Impacto'!$F$223&amp;"Por favor no seleccionar los criterios de impacto(Afectación Económica o presupuestal y Pérdida Reputacional)",H39)</f>
        <v xml:space="preserve">     El riesgo afecta la imagen de la entidad internamente, de conocimiento general, nivel interno, de junta dircetiva y accionistas y/o de provedores</v>
      </c>
      <c r="J39" s="833" t="str">
        <f>IF(OR(I39='[24]Tabla Impacto'!$C$11,I39='[24]Tabla Impacto'!$D$11),"Leve",IF(OR(I39='[24]Tabla Impacto'!$C$12,I39='[24]Tabla Impacto'!$D$12),"Menor",IF(OR(I39='[24]Tabla Impacto'!$C$13,I39='[24]Tabla Impacto'!$D$13),"Moderado",IF(OR(I39='[24]Tabla Impacto'!$C$14,I39='[24]Tabla Impacto'!$D$14),"Mayor",IF(OR(I39='[24]Tabla Impacto'!$C$15,I39='[24]Tabla Impacto'!$D$15),"Catastrófico","")))))</f>
        <v>Menor</v>
      </c>
      <c r="K39" s="810">
        <f>IF(J39="","",IF(J39="Leve",0.2,IF(J39="Menor",0.4,IF(J39="Moderado",0.6,IF(J39="Mayor",0.8,IF(J39="Catastrófico",1,))))))</f>
        <v>0.4</v>
      </c>
      <c r="L39" s="834" t="s">
        <v>73</v>
      </c>
      <c r="M39" s="301">
        <v>1</v>
      </c>
      <c r="N39" s="295" t="s">
        <v>476</v>
      </c>
      <c r="O39" s="295" t="s">
        <v>1488</v>
      </c>
      <c r="P39" s="295" t="s">
        <v>490</v>
      </c>
      <c r="Q39" s="304" t="s">
        <v>868</v>
      </c>
      <c r="R39" s="304" t="s">
        <v>869</v>
      </c>
      <c r="S39" s="304" t="s">
        <v>870</v>
      </c>
      <c r="T39" s="295" t="s">
        <v>1489</v>
      </c>
      <c r="U39" s="301" t="str">
        <f t="shared" si="22"/>
        <v>Probabilidad</v>
      </c>
      <c r="V39" s="273" t="s">
        <v>13</v>
      </c>
      <c r="W39" s="273" t="s">
        <v>7</v>
      </c>
      <c r="X39" s="274" t="str">
        <f t="shared" si="24"/>
        <v>30%</v>
      </c>
      <c r="Y39" s="273" t="s">
        <v>17</v>
      </c>
      <c r="Z39" s="273" t="s">
        <v>20</v>
      </c>
      <c r="AA39" s="273" t="s">
        <v>110</v>
      </c>
      <c r="AB39" s="275">
        <f>IFERROR(IF(U39="Probabilidad",(G39-(+G39*X39)),IF(U39="Impacto",G39,"")),"")</f>
        <v>0.14000000000000001</v>
      </c>
      <c r="AC39" s="276" t="str">
        <f t="shared" si="16"/>
        <v>Muy Baja</v>
      </c>
      <c r="AD39" s="274">
        <f t="shared" si="23"/>
        <v>0.14000000000000001</v>
      </c>
      <c r="AE39" s="276" t="str">
        <f t="shared" si="18"/>
        <v>Menor</v>
      </c>
      <c r="AF39" s="274">
        <f>IFERROR(IF(U39="Impacto",(K39-(+K39*X39)),IF(U39="Probabilidad",K39,"")),"")</f>
        <v>0.4</v>
      </c>
      <c r="AG39" s="278" t="str">
        <f t="shared" si="19"/>
        <v>Bajo</v>
      </c>
      <c r="AH39" s="827" t="s">
        <v>29</v>
      </c>
      <c r="AI39" s="835" t="s">
        <v>950</v>
      </c>
      <c r="AJ39" s="825" t="s">
        <v>279</v>
      </c>
      <c r="AK39" s="825" t="s">
        <v>279</v>
      </c>
      <c r="AL39" s="825" t="s">
        <v>279</v>
      </c>
      <c r="AM39" s="843" t="s">
        <v>1490</v>
      </c>
      <c r="AN39" s="847" t="s">
        <v>1491</v>
      </c>
      <c r="AO39" s="817" t="s">
        <v>1696</v>
      </c>
      <c r="AP39" s="820"/>
      <c r="AQ39" s="821" t="s">
        <v>1563</v>
      </c>
      <c r="AR39" s="515"/>
    </row>
    <row r="40" spans="1:44" ht="114" customHeight="1" x14ac:dyDescent="0.25">
      <c r="A40" s="660"/>
      <c r="B40" s="824"/>
      <c r="C40" s="824"/>
      <c r="D40" s="824"/>
      <c r="E40" s="768"/>
      <c r="F40" s="826"/>
      <c r="G40" s="756"/>
      <c r="H40" s="756"/>
      <c r="I40" s="756"/>
      <c r="J40" s="756"/>
      <c r="K40" s="756"/>
      <c r="L40" s="778"/>
      <c r="M40" s="301">
        <v>2</v>
      </c>
      <c r="N40" s="295" t="s">
        <v>476</v>
      </c>
      <c r="O40" s="295" t="s">
        <v>1488</v>
      </c>
      <c r="P40" s="295" t="s">
        <v>490</v>
      </c>
      <c r="Q40" s="304" t="s">
        <v>872</v>
      </c>
      <c r="R40" s="295" t="s">
        <v>873</v>
      </c>
      <c r="S40" s="304" t="s">
        <v>874</v>
      </c>
      <c r="T40" s="295" t="s">
        <v>875</v>
      </c>
      <c r="U40" s="301" t="str">
        <f t="shared" si="22"/>
        <v>Probabilidad</v>
      </c>
      <c r="V40" s="273" t="s">
        <v>12</v>
      </c>
      <c r="W40" s="273" t="s">
        <v>7</v>
      </c>
      <c r="X40" s="274" t="str">
        <f t="shared" si="24"/>
        <v>40%</v>
      </c>
      <c r="Y40" s="273" t="s">
        <v>17</v>
      </c>
      <c r="Z40" s="273" t="s">
        <v>20</v>
      </c>
      <c r="AA40" s="273" t="s">
        <v>110</v>
      </c>
      <c r="AB40" s="275">
        <f>IFERROR(IF(AND(U39="Probabilidad",U40="Probabilidad"),(AD39-(+AD39*X40)),IF(U40="Probabilidad",(G39-(+G39*X40)),IF(U40="Impacto",AD39,""))),"")</f>
        <v>8.4000000000000005E-2</v>
      </c>
      <c r="AC40" s="276" t="str">
        <f t="shared" si="16"/>
        <v>Muy Baja</v>
      </c>
      <c r="AD40" s="274">
        <v>8.4000000000000005E-2</v>
      </c>
      <c r="AE40" s="276" t="str">
        <f t="shared" si="18"/>
        <v>Menor</v>
      </c>
      <c r="AF40" s="274">
        <f>IFERROR(IF(AND(U39="Impacto",U40="Impacto"),(AF39-(+AF39*X40)),IF(U40="Impacto",($J$12-(+$J$12*X40)),IF(U40="Probabilidad",AF39,""))),"")</f>
        <v>0.4</v>
      </c>
      <c r="AG40" s="278" t="s">
        <v>73</v>
      </c>
      <c r="AH40" s="827"/>
      <c r="AI40" s="835"/>
      <c r="AJ40" s="825"/>
      <c r="AK40" s="825"/>
      <c r="AL40" s="825"/>
      <c r="AM40" s="844"/>
      <c r="AN40" s="847"/>
      <c r="AO40" s="819"/>
      <c r="AP40" s="839"/>
      <c r="AQ40" s="840"/>
      <c r="AR40" s="471"/>
    </row>
    <row r="41" spans="1:44" ht="138.75" customHeight="1" x14ac:dyDescent="0.25">
      <c r="A41" s="659" t="s">
        <v>1492</v>
      </c>
      <c r="B41" s="723" t="s">
        <v>1697</v>
      </c>
      <c r="C41" s="723" t="s">
        <v>197</v>
      </c>
      <c r="D41" s="254" t="s">
        <v>198</v>
      </c>
      <c r="E41" s="663">
        <v>4500</v>
      </c>
      <c r="F41" s="845" t="str">
        <f>IF(E41&lt;=0,"",IF(E41&lt;=2,"Muy Baja",IF(E41&lt;=24,"Baja",IF(E41&lt;=500,"Media",IF(E41&lt;=5000,"Alta","Muy Alta")))))</f>
        <v>Alta</v>
      </c>
      <c r="G41" s="846">
        <v>0.8</v>
      </c>
      <c r="H41" s="856" t="s">
        <v>141</v>
      </c>
      <c r="I41" s="846" t="str">
        <f>IF(NOT(ISERROR(MATCH(H41,'[25]Tabla Impacto'!$B$221:$B$223,0))),'[25]Tabla Impacto'!$F$223&amp;"Por favor no seleccionar los criterios de impacto(Afectación Económica o presupuestal y Pérdida Reputacional)",H41)</f>
        <v xml:space="preserve">     El riesgo afecta la imagen de de la entidad con efecto publicitario sostenido a nivel de sector administrativo, nivel departamental o municipal</v>
      </c>
      <c r="J41" s="857" t="s">
        <v>199</v>
      </c>
      <c r="K41" s="740">
        <v>0.8</v>
      </c>
      <c r="L41" s="858" t="s">
        <v>200</v>
      </c>
      <c r="M41" s="280">
        <v>1</v>
      </c>
      <c r="N41" s="256" t="s">
        <v>201</v>
      </c>
      <c r="O41" s="330" t="s">
        <v>202</v>
      </c>
      <c r="P41" s="330" t="s">
        <v>203</v>
      </c>
      <c r="Q41" s="330" t="s">
        <v>204</v>
      </c>
      <c r="R41" s="330" t="s">
        <v>205</v>
      </c>
      <c r="S41" s="331" t="s">
        <v>206</v>
      </c>
      <c r="T41" s="330" t="s">
        <v>207</v>
      </c>
      <c r="U41" s="267" t="str">
        <f t="shared" si="22"/>
        <v>Probabilidad</v>
      </c>
      <c r="V41" s="279" t="s">
        <v>13</v>
      </c>
      <c r="W41" s="279" t="s">
        <v>7</v>
      </c>
      <c r="X41" s="281" t="str">
        <f>IF(AND(V41="Preventivo",W41="Automático"),"50%",IF(AND(V41="Preventivo",W41="Manual"),"40%",IF(AND(V41="Detectivo",W41="Automático"),"40%",IF(AND(V41="Detectivo",W41="Manual"),"30%",IF(AND(V41="Correctivo",W41="Automático"),"35%",IF(AND(V41="Correctivo",W41="Manual"),"25%",""))))))</f>
        <v>30%</v>
      </c>
      <c r="Y41" s="279" t="s">
        <v>17</v>
      </c>
      <c r="Z41" s="279" t="s">
        <v>20</v>
      </c>
      <c r="AA41" s="279" t="s">
        <v>110</v>
      </c>
      <c r="AB41" s="282">
        <f>IFERROR(IF(U41="Probabilidad",(G41-(+G41*X41)),IF(U41="Impacto",G41,"")),"")</f>
        <v>0.56000000000000005</v>
      </c>
      <c r="AC41" s="243" t="str">
        <f>IFERROR(IF(AB41="","",IF(AB41&lt;=0.2,"Muy Baja",IF(AB41&lt;=0.4,"Baja",IF(AB41&lt;=0.6,"Media",IF(AB41&lt;=0.8,"Alta","Muy Alta"))))),"")</f>
        <v>Media</v>
      </c>
      <c r="AD41" s="332">
        <f>+AB41</f>
        <v>0.56000000000000005</v>
      </c>
      <c r="AE41" s="243" t="str">
        <f>IFERROR(IF(AF41="","",IF(AF41&lt;=0.2,"Leve",IF(AF41&lt;=0.4,"Menor",IF(AF41&lt;=0.6,"Moderado",IF(AF41&lt;=0.8,"Mayor","Catastrófico"))))),"")</f>
        <v>Mayor</v>
      </c>
      <c r="AF41" s="241">
        <f>IFERROR(IF(U41="Impacto",(K41-(+K41*X41)),IF(U41="Probabilidad",K41,"")),"")</f>
        <v>0.8</v>
      </c>
      <c r="AG41" s="244" t="str">
        <f>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Alto</v>
      </c>
      <c r="AH41" s="719" t="s">
        <v>124</v>
      </c>
      <c r="AI41" s="748" t="s">
        <v>208</v>
      </c>
      <c r="AJ41" s="854" t="s">
        <v>201</v>
      </c>
      <c r="AK41" s="727" t="s">
        <v>1493</v>
      </c>
      <c r="AL41" s="727" t="s">
        <v>977</v>
      </c>
      <c r="AM41" s="727" t="s">
        <v>1494</v>
      </c>
      <c r="AN41" s="727" t="s">
        <v>1495</v>
      </c>
      <c r="AO41" s="848" t="s">
        <v>1566</v>
      </c>
      <c r="AP41" s="850" t="s">
        <v>1569</v>
      </c>
      <c r="AQ41" s="669" t="s">
        <v>1563</v>
      </c>
      <c r="AR41" s="670" t="s">
        <v>1715</v>
      </c>
    </row>
    <row r="42" spans="1:44" ht="172.5" customHeight="1" x14ac:dyDescent="0.25">
      <c r="A42" s="660"/>
      <c r="B42" s="723"/>
      <c r="C42" s="723"/>
      <c r="D42" s="254" t="s">
        <v>209</v>
      </c>
      <c r="E42" s="663"/>
      <c r="F42" s="845"/>
      <c r="G42" s="846"/>
      <c r="H42" s="856"/>
      <c r="I42" s="846"/>
      <c r="J42" s="845"/>
      <c r="K42" s="740"/>
      <c r="L42" s="858"/>
      <c r="M42" s="280">
        <v>2</v>
      </c>
      <c r="N42" s="256" t="s">
        <v>201</v>
      </c>
      <c r="O42" s="330" t="s">
        <v>202</v>
      </c>
      <c r="P42" s="330" t="s">
        <v>210</v>
      </c>
      <c r="Q42" s="330" t="s">
        <v>978</v>
      </c>
      <c r="R42" s="330" t="s">
        <v>211</v>
      </c>
      <c r="S42" s="331" t="s">
        <v>212</v>
      </c>
      <c r="T42" s="330" t="s">
        <v>213</v>
      </c>
      <c r="U42" s="267" t="str">
        <f t="shared" si="22"/>
        <v>Probabilidad</v>
      </c>
      <c r="V42" s="279" t="s">
        <v>13</v>
      </c>
      <c r="W42" s="279" t="s">
        <v>7</v>
      </c>
      <c r="X42" s="281" t="str">
        <f>IF(AND(V42="Preventivo",W42="Automático"),"50%",IF(AND(V42="Preventivo",W42="Manual"),"40%",IF(AND(V42="Detectivo",W42="Automático"),"40%",IF(AND(V42="Detectivo",W42="Manual"),"30%",IF(AND(V42="Correctivo",W42="Automático"),"35%",IF(AND(V42="Correctivo",W42="Manual"),"25%",""))))))</f>
        <v>30%</v>
      </c>
      <c r="Y42" s="279" t="s">
        <v>17</v>
      </c>
      <c r="Z42" s="279" t="s">
        <v>20</v>
      </c>
      <c r="AA42" s="279" t="s">
        <v>110</v>
      </c>
      <c r="AB42" s="282">
        <v>0.39200000000000002</v>
      </c>
      <c r="AC42" s="243" t="s">
        <v>44</v>
      </c>
      <c r="AD42" s="332">
        <v>0.39200000000000002</v>
      </c>
      <c r="AE42" s="243" t="str">
        <f>IFERROR(IF(AF42="","",IF(AF42&lt;=0.2,"Leve",IF(AF42&lt;=0.4,"Menor",IF(AF42&lt;=0.6,"Moderado",IF(AF42&lt;=0.8,"Mayor","Catastrófico"))))),"")</f>
        <v>Mayor</v>
      </c>
      <c r="AF42" s="241">
        <v>0.8</v>
      </c>
      <c r="AG42" s="244" t="s">
        <v>71</v>
      </c>
      <c r="AH42" s="719"/>
      <c r="AI42" s="748"/>
      <c r="AJ42" s="855"/>
      <c r="AK42" s="728"/>
      <c r="AL42" s="728"/>
      <c r="AM42" s="728"/>
      <c r="AN42" s="728"/>
      <c r="AO42" s="849"/>
      <c r="AP42" s="851"/>
      <c r="AQ42" s="669"/>
      <c r="AR42" s="670"/>
    </row>
    <row r="43" spans="1:44" ht="286.5" customHeight="1" x14ac:dyDescent="0.25">
      <c r="A43" s="660"/>
      <c r="B43" s="254" t="s">
        <v>214</v>
      </c>
      <c r="C43" s="284" t="s">
        <v>215</v>
      </c>
      <c r="D43" s="254" t="s">
        <v>1698</v>
      </c>
      <c r="E43" s="246" t="s">
        <v>216</v>
      </c>
      <c r="F43" s="259" t="s">
        <v>217</v>
      </c>
      <c r="G43" s="333">
        <v>0.4</v>
      </c>
      <c r="H43" s="334" t="s">
        <v>141</v>
      </c>
      <c r="I43" s="333"/>
      <c r="J43" s="335" t="s">
        <v>199</v>
      </c>
      <c r="K43" s="248">
        <v>0.8</v>
      </c>
      <c r="L43" s="459" t="s">
        <v>200</v>
      </c>
      <c r="M43" s="280">
        <v>1</v>
      </c>
      <c r="N43" s="225" t="s">
        <v>201</v>
      </c>
      <c r="O43" s="330" t="s">
        <v>218</v>
      </c>
      <c r="P43" s="330" t="s">
        <v>219</v>
      </c>
      <c r="Q43" s="330" t="s">
        <v>979</v>
      </c>
      <c r="R43" s="330" t="s">
        <v>220</v>
      </c>
      <c r="S43" s="331" t="s">
        <v>221</v>
      </c>
      <c r="T43" s="330" t="s">
        <v>222</v>
      </c>
      <c r="U43" s="267" t="s">
        <v>2</v>
      </c>
      <c r="V43" s="279" t="s">
        <v>13</v>
      </c>
      <c r="W43" s="279" t="s">
        <v>7</v>
      </c>
      <c r="X43" s="281">
        <v>0.3</v>
      </c>
      <c r="Y43" s="279" t="s">
        <v>17</v>
      </c>
      <c r="Z43" s="279" t="s">
        <v>20</v>
      </c>
      <c r="AA43" s="279" t="s">
        <v>110</v>
      </c>
      <c r="AB43" s="282">
        <v>0.56000000000000005</v>
      </c>
      <c r="AC43" s="336" t="s">
        <v>223</v>
      </c>
      <c r="AD43" s="241">
        <v>0.56000000000000005</v>
      </c>
      <c r="AE43" s="243" t="s">
        <v>224</v>
      </c>
      <c r="AF43" s="241">
        <v>0.8</v>
      </c>
      <c r="AG43" s="244" t="s">
        <v>71</v>
      </c>
      <c r="AH43" s="279" t="s">
        <v>124</v>
      </c>
      <c r="AI43" s="223" t="s">
        <v>1699</v>
      </c>
      <c r="AJ43" s="223" t="s">
        <v>201</v>
      </c>
      <c r="AK43" s="231" t="s">
        <v>1493</v>
      </c>
      <c r="AL43" s="231" t="s">
        <v>977</v>
      </c>
      <c r="AM43" s="231" t="s">
        <v>1567</v>
      </c>
      <c r="AN43" s="231" t="s">
        <v>1496</v>
      </c>
      <c r="AO43" s="235" t="s">
        <v>1566</v>
      </c>
      <c r="AP43" s="851"/>
      <c r="AQ43" s="454" t="s">
        <v>1563</v>
      </c>
      <c r="AR43" s="439" t="s">
        <v>1712</v>
      </c>
    </row>
    <row r="44" spans="1:44" ht="187.5" customHeight="1" x14ac:dyDescent="0.25">
      <c r="A44" s="660"/>
      <c r="B44" s="722" t="s">
        <v>226</v>
      </c>
      <c r="C44" s="722" t="s">
        <v>227</v>
      </c>
      <c r="D44" s="661" t="s">
        <v>228</v>
      </c>
      <c r="E44" s="738" t="s">
        <v>980</v>
      </c>
      <c r="F44" s="853" t="s">
        <v>4</v>
      </c>
      <c r="G44" s="846">
        <v>0.6</v>
      </c>
      <c r="H44" s="856" t="s">
        <v>140</v>
      </c>
      <c r="I44" s="846" t="str">
        <f>IF(NOT(ISERROR(MATCH(H44,'[25]Tabla Impacto'!$B$221:$B$223,0))),'[25]Tabla Impacto'!$F$223&amp;"Por favor no seleccionar los criterios de impacto(Afectación Económica o presupuestal y Pérdida Reputacional)",H44)</f>
        <v xml:space="preserve">     El riesgo afecta la imagen de la entidad con algunos usuarios de relevancia frente al logro de los objetivos</v>
      </c>
      <c r="J44" s="853" t="s">
        <v>157</v>
      </c>
      <c r="K44" s="740">
        <v>0.6</v>
      </c>
      <c r="L44" s="717" t="s">
        <v>72</v>
      </c>
      <c r="M44" s="280">
        <v>1</v>
      </c>
      <c r="N44" s="861" t="s">
        <v>230</v>
      </c>
      <c r="O44" s="330" t="s">
        <v>231</v>
      </c>
      <c r="P44" s="330" t="s">
        <v>232</v>
      </c>
      <c r="Q44" s="330" t="s">
        <v>981</v>
      </c>
      <c r="R44" s="330" t="s">
        <v>982</v>
      </c>
      <c r="S44" s="331" t="s">
        <v>983</v>
      </c>
      <c r="T44" s="330" t="s">
        <v>233</v>
      </c>
      <c r="U44" s="267" t="str">
        <f t="shared" si="22"/>
        <v>Probabilidad</v>
      </c>
      <c r="V44" s="279" t="s">
        <v>13</v>
      </c>
      <c r="W44" s="279" t="s">
        <v>7</v>
      </c>
      <c r="X44" s="281" t="str">
        <f>IF(AND(V44="Preventivo",W44="Automático"),"50%",IF(AND(V44="Preventivo",W44="Manual"),"40%",IF(AND(V44="Detectivo",W44="Automático"),"40%",IF(AND(V44="Detectivo",W44="Manual"),"30%",IF(AND(V44="Correctivo",W44="Automático"),"35%",IF(AND(V44="Correctivo",W44="Manual"),"25%",""))))))</f>
        <v>30%</v>
      </c>
      <c r="Y44" s="279" t="s">
        <v>17</v>
      </c>
      <c r="Z44" s="279" t="s">
        <v>20</v>
      </c>
      <c r="AA44" s="279" t="s">
        <v>110</v>
      </c>
      <c r="AB44" s="282">
        <f>IFERROR(IF(U44="Probabilidad",(G44-(+G44*X44)),IF(U44="Impacto",G44,"")),"")</f>
        <v>0.42</v>
      </c>
      <c r="AC44" s="243" t="str">
        <f>IFERROR(IF(AB44="","",IF(AB44&lt;=0.2,"Muy Baja",IF(AB44&lt;=0.4,"Baja",IF(AB44&lt;=0.6,"Media",IF(AB44&lt;=0.8,"Alta","Muy Alta"))))),"")</f>
        <v>Media</v>
      </c>
      <c r="AD44" s="241">
        <f>+AB44</f>
        <v>0.42</v>
      </c>
      <c r="AE44" s="243" t="str">
        <f>IFERROR(IF(AF44="","",IF(AF44&lt;=0.2,"Leve",IF(AF44&lt;=0.4,"Menor",IF(AF44&lt;=0.6,"Moderado",IF(AF44&lt;=0.8,"Mayor","Catastrófico"))))),"")</f>
        <v>Moderado</v>
      </c>
      <c r="AF44" s="241">
        <f>IFERROR(IF(U44="Impacto",(K44-(+K44*X44)),IF(U44="Probabilidad",K44,"")),"")</f>
        <v>0.6</v>
      </c>
      <c r="AG44" s="244" t="str">
        <f>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Moderado</v>
      </c>
      <c r="AH44" s="719" t="s">
        <v>124</v>
      </c>
      <c r="AI44" s="859" t="s">
        <v>234</v>
      </c>
      <c r="AJ44" s="854" t="s">
        <v>201</v>
      </c>
      <c r="AK44" s="727" t="s">
        <v>1493</v>
      </c>
      <c r="AL44" s="727" t="s">
        <v>977</v>
      </c>
      <c r="AM44" s="727" t="s">
        <v>1497</v>
      </c>
      <c r="AN44" s="727" t="s">
        <v>235</v>
      </c>
      <c r="AO44" s="848" t="s">
        <v>1566</v>
      </c>
      <c r="AP44" s="851"/>
      <c r="AQ44" s="669" t="s">
        <v>1563</v>
      </c>
      <c r="AR44" s="670" t="s">
        <v>1731</v>
      </c>
    </row>
    <row r="45" spans="1:44" ht="232.5" customHeight="1" x14ac:dyDescent="0.25">
      <c r="A45" s="660"/>
      <c r="B45" s="722"/>
      <c r="C45" s="722"/>
      <c r="D45" s="662"/>
      <c r="E45" s="738"/>
      <c r="F45" s="853"/>
      <c r="G45" s="846"/>
      <c r="H45" s="856"/>
      <c r="I45" s="846">
        <f>IF(NOT(ISERROR(MATCH(H45,_xlfn.ANCHORARRAY(#REF!),0))),#REF!&amp;"Por favor no seleccionar los criterios de impacto",H45)</f>
        <v>0</v>
      </c>
      <c r="J45" s="853"/>
      <c r="K45" s="740"/>
      <c r="L45" s="717"/>
      <c r="M45" s="280">
        <v>2</v>
      </c>
      <c r="N45" s="861"/>
      <c r="O45" s="330" t="s">
        <v>231</v>
      </c>
      <c r="P45" s="330" t="s">
        <v>183</v>
      </c>
      <c r="Q45" s="330" t="s">
        <v>236</v>
      </c>
      <c r="R45" s="330" t="s">
        <v>1498</v>
      </c>
      <c r="S45" s="331" t="s">
        <v>237</v>
      </c>
      <c r="T45" s="330" t="s">
        <v>1499</v>
      </c>
      <c r="U45" s="267" t="str">
        <f t="shared" si="22"/>
        <v>Probabilidad</v>
      </c>
      <c r="V45" s="279" t="s">
        <v>13</v>
      </c>
      <c r="W45" s="279" t="s">
        <v>7</v>
      </c>
      <c r="X45" s="281" t="str">
        <f t="shared" ref="X45" si="25">IF(AND(V45="Preventivo",W45="Automático"),"50%",IF(AND(V45="Preventivo",W45="Manual"),"40%",IF(AND(V45="Detectivo",W45="Automático"),"40%",IF(AND(V45="Detectivo",W45="Manual"),"30%",IF(AND(V45="Correctivo",W45="Automático"),"35%",IF(AND(V45="Correctivo",W45="Manual"),"25%",""))))))</f>
        <v>30%</v>
      </c>
      <c r="Y45" s="279" t="s">
        <v>17</v>
      </c>
      <c r="Z45" s="279" t="s">
        <v>20</v>
      </c>
      <c r="AA45" s="279" t="s">
        <v>110</v>
      </c>
      <c r="AB45" s="282">
        <v>0.29399999999999998</v>
      </c>
      <c r="AC45" s="243" t="str">
        <f t="shared" ref="AC45:AC52" si="26">IFERROR(IF(AB45="","",IF(AB45&lt;=0.2,"Muy Baja",IF(AB45&lt;=0.4,"Baja",IF(AB45&lt;=0.6,"Media",IF(AB45&lt;=0.8,"Alta","Muy Alta"))))),"")</f>
        <v>Baja</v>
      </c>
      <c r="AD45" s="241">
        <v>0.24</v>
      </c>
      <c r="AE45" s="243" t="str">
        <f t="shared" ref="AE45:AE49" si="27">IFERROR(IF(AF45="","",IF(AF45&lt;=0.2,"Leve",IF(AF45&lt;=0.4,"Menor",IF(AF45&lt;=0.6,"Moderado",IF(AF45&lt;=0.8,"Mayor","Catastrófico"))))),"")</f>
        <v>Moderado</v>
      </c>
      <c r="AF45" s="241">
        <v>0.6</v>
      </c>
      <c r="AG45" s="244" t="str">
        <f t="shared" ref="AG45" si="28">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Moderado</v>
      </c>
      <c r="AH45" s="719"/>
      <c r="AI45" s="860"/>
      <c r="AJ45" s="855"/>
      <c r="AK45" s="728"/>
      <c r="AL45" s="728"/>
      <c r="AM45" s="728"/>
      <c r="AN45" s="728"/>
      <c r="AO45" s="849"/>
      <c r="AP45" s="851"/>
      <c r="AQ45" s="669"/>
      <c r="AR45" s="670"/>
    </row>
    <row r="46" spans="1:44" ht="215.25" customHeight="1" x14ac:dyDescent="0.25">
      <c r="A46" s="660"/>
      <c r="B46" s="722" t="s">
        <v>238</v>
      </c>
      <c r="C46" s="723" t="s">
        <v>239</v>
      </c>
      <c r="D46" s="671" t="s">
        <v>1700</v>
      </c>
      <c r="E46" s="738" t="s">
        <v>240</v>
      </c>
      <c r="F46" s="853" t="s">
        <v>223</v>
      </c>
      <c r="G46" s="846">
        <v>0.6</v>
      </c>
      <c r="H46" s="856" t="s">
        <v>140</v>
      </c>
      <c r="I46" s="865" t="str">
        <f>IF(NOT(ISERROR(MATCH(H46,'[25]Tabla Impacto'!$B$221:$B$223,0))),'[25]Tabla Impacto'!$F$223&amp;"Por favor no seleccionar los criterios de impacto(Afectación Económica o presupuestal y Pérdida Reputacional)",H46)</f>
        <v xml:space="preserve">     El riesgo afecta la imagen de la entidad con algunos usuarios de relevancia frente al logro de los objetivos</v>
      </c>
      <c r="J46" s="866" t="s">
        <v>157</v>
      </c>
      <c r="K46" s="867">
        <v>0.6</v>
      </c>
      <c r="L46" s="868" t="s">
        <v>157</v>
      </c>
      <c r="M46" s="337">
        <v>1</v>
      </c>
      <c r="N46" s="338" t="s">
        <v>201</v>
      </c>
      <c r="O46" s="338" t="s">
        <v>241</v>
      </c>
      <c r="P46" s="338" t="s">
        <v>242</v>
      </c>
      <c r="Q46" s="338" t="s">
        <v>243</v>
      </c>
      <c r="R46" s="338" t="s">
        <v>244</v>
      </c>
      <c r="S46" s="331" t="s">
        <v>245</v>
      </c>
      <c r="T46" s="338" t="s">
        <v>1500</v>
      </c>
      <c r="U46" s="456" t="str">
        <f t="shared" si="22"/>
        <v>Probabilidad</v>
      </c>
      <c r="V46" s="339" t="s">
        <v>12</v>
      </c>
      <c r="W46" s="339" t="s">
        <v>7</v>
      </c>
      <c r="X46" s="340" t="str">
        <f>IF(AND(V46="Preventivo",W46="Automático"),"50%",IF(AND(V46="Preventivo",W46="Manual"),"40%",IF(AND(V46="Detectivo",W46="Automático"),"40%",IF(AND(V46="Detectivo",W46="Manual"),"30%",IF(AND(V46="Correctivo",W46="Automático"),"35%",IF(AND(V46="Correctivo",W46="Manual"),"25%",""))))))</f>
        <v>40%</v>
      </c>
      <c r="Y46" s="279" t="s">
        <v>17</v>
      </c>
      <c r="Z46" s="279" t="s">
        <v>20</v>
      </c>
      <c r="AA46" s="279" t="s">
        <v>110</v>
      </c>
      <c r="AB46" s="282">
        <f>IFERROR(IF(U46="Probabilidad",(G46-(+G46*X46)),IF(U46="Impacto",G46,"")),"")</f>
        <v>0.36</v>
      </c>
      <c r="AC46" s="243" t="str">
        <f>IFERROR(IF(AB46="","",IF(AB46&lt;=0.2,"Muy Baja",IF(AB46&lt;=0.4,"Baja",IF(AB46&lt;=0.6,"Media",IF(AB46&lt;=0.8,"Alta","Muy Alta"))))),"")</f>
        <v>Baja</v>
      </c>
      <c r="AD46" s="241">
        <f>+AB46</f>
        <v>0.36</v>
      </c>
      <c r="AE46" s="243" t="str">
        <f>IFERROR(IF(AF46="","",IF(AF46&lt;=0.2,"Leve",IF(AF46&lt;=0.4,"Menor",IF(AF46&lt;=0.6,"Moderado",IF(AF46&lt;=0.8,"Mayor","Catastrófico"))))),"")</f>
        <v>Moderado</v>
      </c>
      <c r="AF46" s="248">
        <f>IFERROR(IF(U46="Impacto",(K46-(+K46*X46)),IF(U46="Probabilidad",K46,"")),"")</f>
        <v>0.6</v>
      </c>
      <c r="AG46" s="244"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719" t="s">
        <v>124</v>
      </c>
      <c r="AI46" s="862" t="s">
        <v>1501</v>
      </c>
      <c r="AJ46" s="743" t="s">
        <v>201</v>
      </c>
      <c r="AK46" s="863" t="s">
        <v>1493</v>
      </c>
      <c r="AL46" s="863" t="s">
        <v>1568</v>
      </c>
      <c r="AM46" s="727" t="s">
        <v>1502</v>
      </c>
      <c r="AN46" s="864" t="s">
        <v>246</v>
      </c>
      <c r="AO46" s="848" t="s">
        <v>1566</v>
      </c>
      <c r="AP46" s="851"/>
      <c r="AQ46" s="669" t="s">
        <v>1563</v>
      </c>
      <c r="AR46" s="670" t="s">
        <v>1732</v>
      </c>
    </row>
    <row r="47" spans="1:44" ht="196.5" customHeight="1" x14ac:dyDescent="0.25">
      <c r="A47" s="660"/>
      <c r="B47" s="723"/>
      <c r="C47" s="723"/>
      <c r="D47" s="672"/>
      <c r="E47" s="738"/>
      <c r="F47" s="853"/>
      <c r="G47" s="846"/>
      <c r="H47" s="856"/>
      <c r="I47" s="865">
        <f>IF(NOT(ISERROR(MATCH(H47,_xlfn.ANCHORARRAY(#REF!),0))),#REF!&amp;"Por favor no seleccionar los criterios de impacto",H47)</f>
        <v>0</v>
      </c>
      <c r="J47" s="866"/>
      <c r="K47" s="867"/>
      <c r="L47" s="868"/>
      <c r="M47" s="337">
        <v>2</v>
      </c>
      <c r="N47" s="338" t="s">
        <v>201</v>
      </c>
      <c r="O47" s="338" t="s">
        <v>241</v>
      </c>
      <c r="P47" s="338" t="s">
        <v>247</v>
      </c>
      <c r="Q47" s="338" t="s">
        <v>248</v>
      </c>
      <c r="R47" s="338" t="s">
        <v>249</v>
      </c>
      <c r="S47" s="331" t="s">
        <v>250</v>
      </c>
      <c r="T47" s="338" t="s">
        <v>1503</v>
      </c>
      <c r="U47" s="456" t="str">
        <f t="shared" si="22"/>
        <v>Probabilidad</v>
      </c>
      <c r="V47" s="339" t="s">
        <v>13</v>
      </c>
      <c r="W47" s="339" t="s">
        <v>7</v>
      </c>
      <c r="X47" s="340">
        <v>0.3</v>
      </c>
      <c r="Y47" s="279" t="s">
        <v>17</v>
      </c>
      <c r="Z47" s="279" t="s">
        <v>20</v>
      </c>
      <c r="AA47" s="279" t="s">
        <v>110</v>
      </c>
      <c r="AB47" s="282">
        <v>0.18</v>
      </c>
      <c r="AC47" s="294" t="s">
        <v>251</v>
      </c>
      <c r="AD47" s="241">
        <v>0.18</v>
      </c>
      <c r="AE47" s="336" t="s">
        <v>252</v>
      </c>
      <c r="AF47" s="248">
        <v>0.6</v>
      </c>
      <c r="AG47" s="265" t="s">
        <v>72</v>
      </c>
      <c r="AH47" s="719"/>
      <c r="AI47" s="862"/>
      <c r="AJ47" s="743"/>
      <c r="AK47" s="863"/>
      <c r="AL47" s="863"/>
      <c r="AM47" s="728"/>
      <c r="AN47" s="864"/>
      <c r="AO47" s="849"/>
      <c r="AP47" s="851"/>
      <c r="AQ47" s="669"/>
      <c r="AR47" s="670"/>
    </row>
    <row r="48" spans="1:44" ht="147.75" customHeight="1" x14ac:dyDescent="0.25">
      <c r="A48" s="660"/>
      <c r="B48" s="723" t="s">
        <v>253</v>
      </c>
      <c r="C48" s="723" t="s">
        <v>254</v>
      </c>
      <c r="D48" s="723" t="s">
        <v>255</v>
      </c>
      <c r="E48" s="738">
        <v>3500</v>
      </c>
      <c r="F48" s="751" t="str">
        <f>IF(E48&lt;=0,"",IF(E48&lt;=2,"Muy Baja",IF(E48&lt;=24,"Baja",IF(E48&lt;=500,"Media",IF(E48&lt;=5000,"Alta","Muy Alta")))))</f>
        <v>Alta</v>
      </c>
      <c r="G48" s="740">
        <f>IF(F48="","",IF(F48="Muy Baja",0.2,IF(F48="Baja",0.4,IF(F48="Media",0.6,IF(F48="Alta",0.8,IF(F48="Muy Alta",1,))))))</f>
        <v>0.8</v>
      </c>
      <c r="H48" s="741" t="s">
        <v>141</v>
      </c>
      <c r="I48" s="740" t="str">
        <f>IF(NOT(ISERROR(MATCH(H48,'[25]Tabla Impacto'!$B$221:$B$223,0))),'[25]Tabla Impacto'!$F$223&amp;"Por favor no seleccionar los criterios de impacto(Afectación Económica o presupuestal y Pérdida Reputacional)",H48)</f>
        <v xml:space="preserve">     El riesgo afecta la imagen de de la entidad con efecto publicitario sostenido a nivel de sector administrativo, nivel departamental o municipal</v>
      </c>
      <c r="J48" s="845" t="s">
        <v>199</v>
      </c>
      <c r="K48" s="740">
        <v>0.8</v>
      </c>
      <c r="L48" s="858" t="s">
        <v>200</v>
      </c>
      <c r="M48" s="280">
        <v>1</v>
      </c>
      <c r="N48" s="338" t="s">
        <v>230</v>
      </c>
      <c r="O48" s="254" t="s">
        <v>256</v>
      </c>
      <c r="P48" s="254" t="s">
        <v>257</v>
      </c>
      <c r="Q48" s="254" t="s">
        <v>258</v>
      </c>
      <c r="R48" s="254" t="s">
        <v>1504</v>
      </c>
      <c r="S48" s="254" t="s">
        <v>259</v>
      </c>
      <c r="T48" s="254" t="s">
        <v>260</v>
      </c>
      <c r="U48" s="267" t="str">
        <f>IF(OR(V48="Preventivo",V48="Detectivo"),"Probabilidad",IF(V48="Correctivo","Impacto",""))</f>
        <v>Probabilidad</v>
      </c>
      <c r="V48" s="279" t="s">
        <v>12</v>
      </c>
      <c r="W48" s="279" t="s">
        <v>7</v>
      </c>
      <c r="X48" s="281" t="str">
        <f>IF(AND(V48="Preventivo",W48="Automático"),"50%",IF(AND(V48="Preventivo",W48="Manual"),"40%",IF(AND(V48="Detectivo",W48="Automático"),"40%",IF(AND(V48="Detectivo",W48="Manual"),"30%",IF(AND(V48="Correctivo",W48="Automático"),"35%",IF(AND(V48="Correctivo",W48="Manual"),"25%",""))))))</f>
        <v>40%</v>
      </c>
      <c r="Y48" s="279" t="s">
        <v>17</v>
      </c>
      <c r="Z48" s="279" t="s">
        <v>20</v>
      </c>
      <c r="AA48" s="279" t="s">
        <v>110</v>
      </c>
      <c r="AB48" s="282">
        <f>IFERROR(IF(U48="Probabilidad",(G48-(+G48*X48)),IF(U48="Impacto",G48,"")),"")</f>
        <v>0.48</v>
      </c>
      <c r="AC48" s="243" t="str">
        <f>IFERROR(IF(AB48="","",IF(AB48&lt;=0.2,"Muy Baja",IF(AB48&lt;=0.4,"Baja",IF(AB48&lt;=0.6,"Media",IF(AB48&lt;=0.8,"Alta","Muy Alta"))))),"")</f>
        <v>Media</v>
      </c>
      <c r="AD48" s="241">
        <f>+AB48</f>
        <v>0.48</v>
      </c>
      <c r="AE48" s="243" t="str">
        <f>IFERROR(IF(AF48="","",IF(AF48&lt;=0.2,"Leve",IF(AF48&lt;=0.4,"Menor",IF(AF48&lt;=0.6,"Moderado",IF(AF48&lt;=0.8,"Mayor","Catastrófico"))))),"")</f>
        <v>Mayor</v>
      </c>
      <c r="AF48" s="241">
        <f>IFERROR(IF(U48="Impacto",(K48-(+K48*X48)),IF(U48="Probabilidad",K48,"")),"")</f>
        <v>0.8</v>
      </c>
      <c r="AG48" s="244" t="str">
        <f>IFERROR(IF(OR(AND(AC48="Muy Baja",AE48="Leve"),AND(AC48="Muy Baja",AE48="Menor"),AND(AC48="Baja",AE48="Leve")),"Bajo",IF(OR(AND(AC48="Muy baja",AE48="Moderado"),AND(AC48="Baja",AE48="Menor"),AND(AC48="Baja",AE48="Moderado"),AND(AC48="Media",AE48="Leve"),AND(AC48="Media",AE48="Menor"),AND(AC48="Media",AE48="Moderado"),AND(AC48="Alta",AE48="Leve"),AND(AC48="Alta",AE48="Menor")),"Moderado",IF(OR(AND(AC48="Muy Baja",AE48="Mayor"),AND(AC48="Baja",AE48="Mayor"),AND(AC48="Media",AE48="Mayor"),AND(AC48="Alta",AE48="Moderado"),AND(AC48="Alta",AE48="Mayor"),AND(AC48="Muy Alta",AE48="Leve"),AND(AC48="Muy Alta",AE48="Menor"),AND(AC48="Muy Alta",AE48="Moderado"),AND(AC48="Muy Alta",AE48="Mayor")),"Alto",IF(OR(AND(AC48="Muy Baja",AE48="Catastrófico"),AND(AC48="Baja",AE48="Catastrófico"),AND(AC48="Media",AE48="Catastrófico"),AND(AC48="Alta",AE48="Catastrófico"),AND(AC48="Muy Alta",AE48="Catastrófico")),"Extremo","")))),"")</f>
        <v>Alto</v>
      </c>
      <c r="AH48" s="719" t="s">
        <v>124</v>
      </c>
      <c r="AI48" s="696" t="s">
        <v>261</v>
      </c>
      <c r="AJ48" s="743" t="s">
        <v>201</v>
      </c>
      <c r="AK48" s="863" t="s">
        <v>1493</v>
      </c>
      <c r="AL48" s="863" t="s">
        <v>893</v>
      </c>
      <c r="AM48" s="727" t="s">
        <v>1505</v>
      </c>
      <c r="AN48" s="864" t="s">
        <v>985</v>
      </c>
      <c r="AO48" s="848" t="s">
        <v>1566</v>
      </c>
      <c r="AP48" s="851"/>
      <c r="AQ48" s="669" t="s">
        <v>1563</v>
      </c>
      <c r="AR48" s="670" t="s">
        <v>1715</v>
      </c>
    </row>
    <row r="49" spans="1:44" ht="131.25" customHeight="1" x14ac:dyDescent="0.25">
      <c r="A49" s="660"/>
      <c r="B49" s="723"/>
      <c r="C49" s="723"/>
      <c r="D49" s="723"/>
      <c r="E49" s="738"/>
      <c r="F49" s="751"/>
      <c r="G49" s="740"/>
      <c r="H49" s="741"/>
      <c r="I49" s="740">
        <f>IF(NOT(ISERROR(MATCH(H49,_xlfn.ANCHORARRAY(#REF!),0))),#REF!&amp;"Por favor no seleccionar los criterios de impacto",H49)</f>
        <v>0</v>
      </c>
      <c r="J49" s="845"/>
      <c r="K49" s="740"/>
      <c r="L49" s="858"/>
      <c r="M49" s="280">
        <v>2</v>
      </c>
      <c r="N49" s="338" t="s">
        <v>230</v>
      </c>
      <c r="O49" s="254" t="s">
        <v>256</v>
      </c>
      <c r="P49" s="338" t="s">
        <v>262</v>
      </c>
      <c r="Q49" s="284" t="s">
        <v>263</v>
      </c>
      <c r="R49" s="254" t="s">
        <v>264</v>
      </c>
      <c r="S49" s="254" t="s">
        <v>265</v>
      </c>
      <c r="T49" s="254" t="s">
        <v>266</v>
      </c>
      <c r="U49" s="267" t="str">
        <f>IF(OR(V49="Preventivo",V49="Detectivo"),"Probabilidad",IF(V49="Correctivo","Impacto",""))</f>
        <v>Probabilidad</v>
      </c>
      <c r="V49" s="279" t="s">
        <v>13</v>
      </c>
      <c r="W49" s="279" t="s">
        <v>7</v>
      </c>
      <c r="X49" s="281" t="str">
        <f t="shared" ref="X49" si="29">IF(AND(V49="Preventivo",W49="Automático"),"50%",IF(AND(V49="Preventivo",W49="Manual"),"40%",IF(AND(V49="Detectivo",W49="Automático"),"40%",IF(AND(V49="Detectivo",W49="Manual"),"30%",IF(AND(V49="Correctivo",W49="Automático"),"35%",IF(AND(V49="Correctivo",W49="Manual"),"25%",""))))))</f>
        <v>30%</v>
      </c>
      <c r="Y49" s="279" t="s">
        <v>17</v>
      </c>
      <c r="Z49" s="279" t="s">
        <v>20</v>
      </c>
      <c r="AA49" s="279" t="s">
        <v>110</v>
      </c>
      <c r="AB49" s="282">
        <f>IFERROR(IF(AND(U48="Probabilidad",U49="Probabilidad"),(AD48-(+AD48*X49)),IF(U49="Probabilidad",(G48-(+G48*X49)),IF(U49="Impacto",AD48,""))),"")</f>
        <v>0.33599999999999997</v>
      </c>
      <c r="AC49" s="243" t="str">
        <f t="shared" si="26"/>
        <v>Baja</v>
      </c>
      <c r="AD49" s="241">
        <f t="shared" ref="AD49" si="30">+AB49</f>
        <v>0.33599999999999997</v>
      </c>
      <c r="AE49" s="243" t="str">
        <f t="shared" si="27"/>
        <v>Moderado</v>
      </c>
      <c r="AF49" s="241">
        <f>IFERROR(IF(AND(U48="Impacto",U49="Impacto"),(AF46-(+AF46*X49)),IF(U49="Impacto",($J$13-(+$J$13*X49)),IF(U49="Probabilidad",AF46,""))),"")</f>
        <v>0.6</v>
      </c>
      <c r="AG49" s="244" t="str">
        <f t="shared" ref="AG49" si="31">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Moderado</v>
      </c>
      <c r="AH49" s="719"/>
      <c r="AI49" s="697"/>
      <c r="AJ49" s="743"/>
      <c r="AK49" s="863"/>
      <c r="AL49" s="863"/>
      <c r="AM49" s="728"/>
      <c r="AN49" s="864"/>
      <c r="AO49" s="849"/>
      <c r="AP49" s="852"/>
      <c r="AQ49" s="669"/>
      <c r="AR49" s="670"/>
    </row>
    <row r="50" spans="1:44" ht="372.75" customHeight="1" x14ac:dyDescent="0.25">
      <c r="A50" s="659" t="s">
        <v>1521</v>
      </c>
      <c r="B50" s="434" t="s">
        <v>689</v>
      </c>
      <c r="C50" s="434" t="s">
        <v>1506</v>
      </c>
      <c r="D50" s="433" t="s">
        <v>1507</v>
      </c>
      <c r="E50" s="320">
        <v>12</v>
      </c>
      <c r="F50" s="296" t="str">
        <f>IF(E50&lt;=0,"",IF(E50&lt;=2,"Muy Baja",IF(E50&lt;=24,"Baja",IF(E50&lt;=500,"Media",IF(E50&lt;=5000,"Alta","Muy Alta")))))</f>
        <v>Baja</v>
      </c>
      <c r="G50" s="341">
        <f>IF(F50="","",IF(F50="Muy Baja",0.2,IF(F50="Baja",0.4,IF(F50="Media",0.6,IF(F50="Alta",0.8,IF(F50="Muy Alta",1,))))))</f>
        <v>0.4</v>
      </c>
      <c r="H50" s="342" t="s">
        <v>140</v>
      </c>
      <c r="I50" s="343" t="str">
        <f>IF(NOT(ISERROR(MATCH(H50,'[26]Tabla Impacto'!$B$221:$B$223,0))),'[26]Tabla Impacto'!$F$223&amp;"Por favor no seleccionar los criterios de impacto(Afectación Económica o presupuestal y Pérdida Reputacional)",H50)</f>
        <v xml:space="preserve">     El riesgo afecta la imagen de la entidad con algunos usuarios de relevancia frente al logro de los objetivos</v>
      </c>
      <c r="J50" s="296" t="str">
        <f>IF(OR(I50='[26]Tabla Impacto'!$C$11,I50='[26]Tabla Impacto'!$D$11),"Leve",IF(OR(I50='[26]Tabla Impacto'!$C$12,I50='[26]Tabla Impacto'!$D$12),"Menor",IF(OR(I50='[26]Tabla Impacto'!$C$13,I50='[26]Tabla Impacto'!$D$13),"Moderado",IF(OR(I50='[26]Tabla Impacto'!$C$14,I50='[26]Tabla Impacto'!$D$14),"Mayor",IF(OR(I50='[26]Tabla Impacto'!$C$15,I50='[26]Tabla Impacto'!$D$15),"Catastrófico","")))))</f>
        <v>Moderado</v>
      </c>
      <c r="K50" s="341">
        <v>0.6</v>
      </c>
      <c r="L50" s="423" t="str">
        <f>IF(OR(AND(F50="Muy Baja",J50="Leve"),AND(F50="Muy Baja",J50="Menor"),AND(F50="Baja",J50="Leve")),"Bajo",IF(OR(AND(F50="Muy baja",J50="Moderado"),AND(F50="Baja",J50="Menor"),AND(F50="Baja",J50="Moderado"),AND(F50="Media",J50="Leve"),AND(F50="Media",J50="Menor"),AND(F50="Media",J50="Moderado"),AND(F50="Alta",J50="Leve"),AND(F50="Alta",J50="Menor")),"Moderado",IF(OR(AND(F50="Muy Baja",J50="Mayor"),AND(F50="Baja",J50="Mayor"),AND(F50="Media",J50="Mayor"),AND(F50="Alta",J50="Moderado"),AND(F50="Alta",J50="Mayor"),AND(F50="Muy Alta",J50="Leve"),AND(F50="Muy Alta",J50="Menor"),AND(F50="Muy Alta",J50="Moderado"),AND(F50="Muy Alta",J50="Mayor")),"Alto",IF(OR(AND(F50="Muy Baja",J50="Catastrófico"),AND(F50="Baja",J50="Catastrófico"),AND(F50="Media",J50="Catastrófico"),AND(F50="Alta",J50="Catastrófico"),AND(F50="Muy Alta",J50="Catastrófico")),"Extremo",""))))</f>
        <v>Moderado</v>
      </c>
      <c r="M50" s="280">
        <v>1</v>
      </c>
      <c r="N50" s="344" t="s">
        <v>691</v>
      </c>
      <c r="O50" s="344" t="s">
        <v>692</v>
      </c>
      <c r="P50" s="326" t="s">
        <v>835</v>
      </c>
      <c r="Q50" s="326" t="s">
        <v>836</v>
      </c>
      <c r="R50" s="326" t="s">
        <v>1508</v>
      </c>
      <c r="S50" s="326" t="s">
        <v>1509</v>
      </c>
      <c r="T50" s="326" t="s">
        <v>695</v>
      </c>
      <c r="U50" s="280" t="s">
        <v>284</v>
      </c>
      <c r="V50" s="345" t="s">
        <v>14</v>
      </c>
      <c r="W50" s="345" t="s">
        <v>7</v>
      </c>
      <c r="X50" s="346">
        <v>0.25</v>
      </c>
      <c r="Y50" s="345" t="s">
        <v>17</v>
      </c>
      <c r="Z50" s="345" t="s">
        <v>20</v>
      </c>
      <c r="AA50" s="345" t="s">
        <v>110</v>
      </c>
      <c r="AB50" s="346">
        <v>0.4</v>
      </c>
      <c r="AC50" s="347" t="str">
        <f t="shared" si="26"/>
        <v>Baja</v>
      </c>
      <c r="AD50" s="348">
        <v>0.4</v>
      </c>
      <c r="AE50" s="349" t="s">
        <v>72</v>
      </c>
      <c r="AF50" s="350">
        <v>0.45</v>
      </c>
      <c r="AG50" s="351" t="s">
        <v>72</v>
      </c>
      <c r="AH50" s="352" t="s">
        <v>124</v>
      </c>
      <c r="AI50" s="308" t="s">
        <v>840</v>
      </c>
      <c r="AJ50" s="308" t="s">
        <v>693</v>
      </c>
      <c r="AK50" s="308" t="s">
        <v>1510</v>
      </c>
      <c r="AL50" s="308" t="s">
        <v>986</v>
      </c>
      <c r="AM50" s="302" t="s">
        <v>1511</v>
      </c>
      <c r="AN50" s="292" t="s">
        <v>1512</v>
      </c>
      <c r="AO50" s="353" t="s">
        <v>1701</v>
      </c>
      <c r="AP50" s="354"/>
      <c r="AQ50" s="455" t="s">
        <v>1563</v>
      </c>
      <c r="AR50" s="1169" t="s">
        <v>1733</v>
      </c>
    </row>
    <row r="51" spans="1:44" ht="114" customHeight="1" x14ac:dyDescent="0.25">
      <c r="A51" s="660"/>
      <c r="B51" s="794" t="s">
        <v>834</v>
      </c>
      <c r="C51" s="794" t="s">
        <v>1513</v>
      </c>
      <c r="D51" s="794" t="s">
        <v>1514</v>
      </c>
      <c r="E51" s="742" t="s">
        <v>1515</v>
      </c>
      <c r="F51" s="757" t="s">
        <v>4</v>
      </c>
      <c r="G51" s="754">
        <f>IF(F51="","",IF(F51="Muy Baja",0.2,IF(F51="Baja",0.4,IF(F51="Media",0.6,IF(F51="Alta",0.8,IF(F51="Muy Alta",1,))))))</f>
        <v>0.8</v>
      </c>
      <c r="H51" s="869" t="s">
        <v>140</v>
      </c>
      <c r="I51" s="297" t="str">
        <f>IF(NOT(ISERROR(MATCH(H51,'[26]Tabla Impacto'!$B$221:$B$223,0))),'[26]Tabla Impacto'!$F$223&amp;"Por favor no seleccionar los criterios de impacto(Afectación Económica o presupuestal y Pérdida Reputacional)",H51)</f>
        <v xml:space="preserve">     El riesgo afecta la imagen de la entidad con algunos usuarios de relevancia frente al logro de los objetivos</v>
      </c>
      <c r="J51" s="757" t="str">
        <f>IF(OR(I51='[26]Tabla Impacto'!$C$11,I51='[26]Tabla Impacto'!$D$11),"Leve",IF(OR(I51='[26]Tabla Impacto'!$C$12,I51='[26]Tabla Impacto'!$D$12),"Menor",IF(OR(I51='[26]Tabla Impacto'!$C$13,I51='[26]Tabla Impacto'!$D$13),"Moderado",IF(OR(I51='[26]Tabla Impacto'!$C$14,I51='[26]Tabla Impacto'!$D$14),"Mayor",IF(OR(I51='[26]Tabla Impacto'!$C$15,I51='[26]Tabla Impacto'!$D$15),"Catastrófico","")))))</f>
        <v>Moderado</v>
      </c>
      <c r="K51" s="754">
        <v>0.6</v>
      </c>
      <c r="L51" s="758" t="str">
        <f>IF(OR(AND(F51="Muy Baja",J51="Leve"),AND(F51="Muy Baja",J51="Menor"),AND(F51="Baja",J51="Leve")),"Bajo",IF(OR(AND(F51="Muy baja",J51="Moderado"),AND(F51="Baja",J51="Menor"),AND(F51="Baja",J51="Moderado"),AND(F51="Media",J51="Leve"),AND(F51="Media",J51="Menor"),AND(F51="Media",J51="Moderado"),AND(F51="Alta",J51="Leve"),AND(F51="Alta",J51="Menor")),"Moderado",IF(OR(AND(F51="Muy Baja",J51="Mayor"),AND(F51="Baja",J51="Mayor"),AND(F51="Media",J51="Mayor"),AND(F51="Alta",J51="Moderado"),AND(F51="Alta",J51="Mayor"),AND(F51="Muy Alta",J51="Leve"),AND(F51="Muy Alta",J51="Menor"),AND(F51="Muy Alta",J51="Moderado"),AND(F51="Muy Alta",J51="Mayor")),"Alto",IF(OR(AND(F51="Muy Baja",J51="Catastrófico"),AND(F51="Baja",J51="Catastrófico"),AND(F51="Media",J51="Catastrófico"),AND(F51="Alta",J51="Catastrófico"),AND(F51="Muy Alta",J51="Catastrófico")),"Extremo",""))))</f>
        <v>Alto</v>
      </c>
      <c r="M51" s="280">
        <v>1</v>
      </c>
      <c r="N51" s="767" t="s">
        <v>698</v>
      </c>
      <c r="O51" s="767" t="s">
        <v>699</v>
      </c>
      <c r="P51" s="326" t="s">
        <v>467</v>
      </c>
      <c r="Q51" s="326" t="s">
        <v>837</v>
      </c>
      <c r="R51" s="326" t="s">
        <v>838</v>
      </c>
      <c r="S51" s="326" t="s">
        <v>841</v>
      </c>
      <c r="T51" s="326" t="s">
        <v>1516</v>
      </c>
      <c r="U51" s="280" t="s">
        <v>458</v>
      </c>
      <c r="V51" s="345" t="s">
        <v>13</v>
      </c>
      <c r="W51" s="345" t="s">
        <v>7</v>
      </c>
      <c r="X51" s="346" t="str">
        <f>IF(AND(V51="Preventivo",W51="Automático"),"50%",IF(AND(V51="Preventivo",W51="Manual"),"40%",IF(AND(V51="Detectivo",W51="Automático"),"40%",IF(AND(V51="Detectivo",W51="Manual"),"30%",IF(AND(V51="Correctivo",W51="Automático"),"35%",IF(AND(V51="Correctivo",W51="Manual"),"25%",""))))))</f>
        <v>30%</v>
      </c>
      <c r="Y51" s="345" t="s">
        <v>17</v>
      </c>
      <c r="Z51" s="345" t="s">
        <v>20</v>
      </c>
      <c r="AA51" s="345" t="s">
        <v>110</v>
      </c>
      <c r="AB51" s="346">
        <v>0.56000000000000005</v>
      </c>
      <c r="AC51" s="347" t="str">
        <f t="shared" si="26"/>
        <v>Media</v>
      </c>
      <c r="AD51" s="350">
        <f>+AB51</f>
        <v>0.56000000000000005</v>
      </c>
      <c r="AE51" s="347" t="str">
        <f>IFERROR(IF(AF51="","",IF(AF51&lt;=0.2,"Leve",IF(AF51&lt;=0.4,"Menor",IF(AF51&lt;=0.6,"Moderado",IF(AF51&lt;=0.8,"Mayor","Catastrófico"))))),"")</f>
        <v>Moderado</v>
      </c>
      <c r="AF51" s="350">
        <v>0.6</v>
      </c>
      <c r="AG51" s="351" t="str">
        <f t="shared" ref="AG51:AG52" si="32">IFERROR(IF(OR(AND(AC51="Muy Baja",AE51="Leve"),AND(AC51="Muy Baja",AE51="Menor"),AND(AC51="Baja",AE51="Leve")),"Bajo",IF(OR(AND(AC51="Muy baja",AE51="Moderado"),AND(AC51="Baja",AE51="Menor"),AND(AC51="Baja",AE51="Moderado"),AND(AC51="Media",AE51="Leve"),AND(AC51="Media",AE51="Menor"),AND(AC51="Media",AE51="Moderado"),AND(AC51="Alta",AE51="Leve"),AND(AC51="Alta",AE51="Menor")),"Moderado",IF(OR(AND(AC51="Muy Baja",AE51="Mayor"),AND(AC51="Baja",AE51="Mayor"),AND(AC51="Media",AE51="Mayor"),AND(AC51="Alta",AE51="Moderado"),AND(AC51="Alta",AE51="Mayor"),AND(AC51="Muy Alta",AE51="Leve"),AND(AC51="Muy Alta",AE51="Menor"),AND(AC51="Muy Alta",AE51="Moderado"),AND(AC51="Muy Alta",AE51="Mayor")),"Alto",IF(OR(AND(AC51="Muy Baja",AE51="Catastrófico"),AND(AC51="Baja",AE51="Catastrófico"),AND(AC51="Media",AE51="Catastrófico"),AND(AC51="Alta",AE51="Catastrófico"),AND(AC51="Muy Alta",AE51="Catastrófico")),"Extremo","")))),"")</f>
        <v>Moderado</v>
      </c>
      <c r="AH51" s="765" t="s">
        <v>124</v>
      </c>
      <c r="AI51" s="742" t="s">
        <v>701</v>
      </c>
      <c r="AJ51" s="742" t="s">
        <v>702</v>
      </c>
      <c r="AK51" s="814" t="s">
        <v>1510</v>
      </c>
      <c r="AL51" s="742" t="s">
        <v>986</v>
      </c>
      <c r="AM51" s="742" t="s">
        <v>1517</v>
      </c>
      <c r="AN51" s="742" t="s">
        <v>1517</v>
      </c>
      <c r="AO51" s="880" t="s">
        <v>1702</v>
      </c>
      <c r="AP51" s="732"/>
      <c r="AQ51" s="730" t="s">
        <v>1562</v>
      </c>
      <c r="AR51" s="670" t="s">
        <v>1715</v>
      </c>
    </row>
    <row r="52" spans="1:44" ht="195.75" customHeight="1" x14ac:dyDescent="0.25">
      <c r="A52" s="660"/>
      <c r="B52" s="794"/>
      <c r="C52" s="794"/>
      <c r="D52" s="794"/>
      <c r="E52" s="742"/>
      <c r="F52" s="757"/>
      <c r="G52" s="754"/>
      <c r="H52" s="869"/>
      <c r="I52" s="297"/>
      <c r="J52" s="757"/>
      <c r="K52" s="754"/>
      <c r="L52" s="758"/>
      <c r="M52" s="280">
        <v>2</v>
      </c>
      <c r="N52" s="768"/>
      <c r="O52" s="768"/>
      <c r="P52" s="326" t="s">
        <v>839</v>
      </c>
      <c r="Q52" s="326" t="s">
        <v>1518</v>
      </c>
      <c r="R52" s="326" t="s">
        <v>1519</v>
      </c>
      <c r="S52" s="326" t="s">
        <v>842</v>
      </c>
      <c r="T52" s="326" t="s">
        <v>1520</v>
      </c>
      <c r="U52" s="280" t="s">
        <v>284</v>
      </c>
      <c r="V52" s="345" t="s">
        <v>14</v>
      </c>
      <c r="W52" s="345" t="s">
        <v>7</v>
      </c>
      <c r="X52" s="346">
        <v>0.25</v>
      </c>
      <c r="Y52" s="345" t="s">
        <v>17</v>
      </c>
      <c r="Z52" s="345" t="s">
        <v>20</v>
      </c>
      <c r="AA52" s="345" t="s">
        <v>110</v>
      </c>
      <c r="AB52" s="355">
        <v>0.56000000000000005</v>
      </c>
      <c r="AC52" s="347" t="str">
        <f t="shared" si="26"/>
        <v>Media</v>
      </c>
      <c r="AD52" s="350">
        <v>0.56000000000000005</v>
      </c>
      <c r="AE52" s="347" t="s">
        <v>75</v>
      </c>
      <c r="AF52" s="350">
        <v>0.45</v>
      </c>
      <c r="AG52" s="351" t="str">
        <f t="shared" si="32"/>
        <v>Moderado</v>
      </c>
      <c r="AH52" s="765"/>
      <c r="AI52" s="742"/>
      <c r="AJ52" s="742"/>
      <c r="AK52" s="793"/>
      <c r="AL52" s="742"/>
      <c r="AM52" s="742"/>
      <c r="AN52" s="742"/>
      <c r="AO52" s="880"/>
      <c r="AP52" s="732"/>
      <c r="AQ52" s="730"/>
      <c r="AR52" s="670"/>
    </row>
    <row r="53" spans="1:44" ht="114" customHeight="1" x14ac:dyDescent="0.25">
      <c r="A53" s="659" t="s">
        <v>1522</v>
      </c>
      <c r="B53" s="870" t="s">
        <v>745</v>
      </c>
      <c r="C53" s="870" t="s">
        <v>746</v>
      </c>
      <c r="D53" s="870" t="s">
        <v>747</v>
      </c>
      <c r="E53" s="814" t="s">
        <v>229</v>
      </c>
      <c r="F53" s="873" t="s">
        <v>98</v>
      </c>
      <c r="G53" s="874">
        <v>0.6</v>
      </c>
      <c r="H53" s="874" t="s">
        <v>140</v>
      </c>
      <c r="I53" s="755" t="str">
        <f>IF(NOT(ISERROR(MATCH(H53,'[27]Tabla Impacto'!$B$221:$B$223,0))),'[27]Tabla Impacto'!$F$223&amp;"Por favor no seleccionar los criterios de impacto(Afectación Económica o presupuestal y Pérdida Reputacional)",H53)</f>
        <v xml:space="preserve">     El riesgo afecta la imagen de la entidad con algunos usuarios de relevancia frente al logro de los objetivos</v>
      </c>
      <c r="J53" s="873" t="s">
        <v>72</v>
      </c>
      <c r="K53" s="874">
        <v>0.6</v>
      </c>
      <c r="L53" s="877" t="str">
        <f>IF(OR(AND(F53="Muy Baja",J53="Leve"),AND(F53="Muy Baja",J53="Menor"),AND(F53="Baja",J53="Leve")),"Bajo",IF(OR(AND(F53="Muy baja",J53="Moderado"),AND(F53="Baja",J53="Menor"),AND(F53="Baja",J53="Moderado"),AND(F53="Media",J53="Leve"),AND(F53="Media",J53="Menor"),AND(F53="Media",J53="Moderado"),AND(F53="Alta",J53="Leve"),AND(F53="Alta",J53="Menor")),"Moderado",IF(OR(AND(F53="Muy Baja",J53="Mayor"),AND(F53="Baja",J53="Mayor"),AND(F53="Media",J53="Mayor"),AND(F53="Alta",J53="Moderado"),AND(F53="Alta",J53="Mayor"),AND(F53="Muy Alta",J53="Leve"),AND(F53="Muy Alta",J53="Menor"),AND(F53="Muy Alta",J53="Moderado"),AND(F53="Muy Alta",J53="Mayor")),"Alto",IF(OR(AND(F53="Muy Baja",J53="Catastrófico"),AND(F53="Baja",J53="Catastrófico"),AND(F53="Media",J53="Catastrófico"),AND(F53="Alta",J53="Catastrófico"),AND(F53="Muy Alta",J53="Catastrófico")),"Extremo",""))))</f>
        <v>Moderado</v>
      </c>
      <c r="M53" s="729">
        <v>1</v>
      </c>
      <c r="N53" s="814" t="s">
        <v>1523</v>
      </c>
      <c r="O53" s="814" t="s">
        <v>749</v>
      </c>
      <c r="P53" s="767" t="s">
        <v>782</v>
      </c>
      <c r="Q53" s="882" t="s">
        <v>750</v>
      </c>
      <c r="R53" s="882" t="s">
        <v>751</v>
      </c>
      <c r="S53" s="854" t="s">
        <v>883</v>
      </c>
      <c r="T53" s="814" t="s">
        <v>1524</v>
      </c>
      <c r="U53" s="729" t="str">
        <f>IF(OR(V53="Preventivo",V53="Detectivo"),"Probabilidad",IF(V53="Correctivo","Impacto",""))</f>
        <v>Probabilidad</v>
      </c>
      <c r="V53" s="765" t="s">
        <v>12</v>
      </c>
      <c r="W53" s="765" t="s">
        <v>7</v>
      </c>
      <c r="X53" s="766" t="str">
        <f>IF(AND(V53="Preventivo",W53="Automático"),"50%",IF(AND(V53="Preventivo",W53="Manual"),"40%",IF(AND(V53="Detectivo",W53="Automático"),"40%",IF(AND(V53="Detectivo",W53="Manual"),"30%",IF(AND(V53="Correctivo",W53="Automático"),"35%",IF(AND(V53="Correctivo",W53="Manual"),"25%",""))))))</f>
        <v>40%</v>
      </c>
      <c r="Y53" s="765" t="s">
        <v>17</v>
      </c>
      <c r="Z53" s="765" t="s">
        <v>20</v>
      </c>
      <c r="AA53" s="765" t="s">
        <v>110</v>
      </c>
      <c r="AB53" s="791">
        <f>IFERROR(IF(U53="Probabilidad",(G53-(+G53*X53)),IF(U53="Impacto",G53,"")),"")</f>
        <v>0.36</v>
      </c>
      <c r="AC53" s="883" t="str">
        <f>IFERROR(IF(AB53="","",IF(AB53&lt;=0.2,"Muy Baja",IF(AB53&lt;=0.4,"Baja",IF(AB53&lt;=0.6,"Media",IF(AB53&lt;=0.8,"Alta","Muy Alta"))))),"")</f>
        <v>Baja</v>
      </c>
      <c r="AD53" s="891">
        <f>+AB53</f>
        <v>0.36</v>
      </c>
      <c r="AE53" s="883" t="str">
        <f>IFERROR(IF(AF53="","",IF(AF53&lt;=0.2,"Leve",IF(AF53&lt;=0.4,"Menor",IF(AF53&lt;=0.6,"Moderado",IF(AF53&lt;=0.8,"Mayor","Catastrófico"))))),"")</f>
        <v>Moderado</v>
      </c>
      <c r="AF53" s="777">
        <f>IFERROR(IF(U53="Impacto",(K53-(+K53*X53)),IF(U53="Probabilidad",K53,"")),"")</f>
        <v>0.6</v>
      </c>
      <c r="AG53" s="886" t="str">
        <f>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Moderado</v>
      </c>
      <c r="AH53" s="888" t="s">
        <v>124</v>
      </c>
      <c r="AI53" s="814" t="s">
        <v>752</v>
      </c>
      <c r="AJ53" s="814" t="s">
        <v>1523</v>
      </c>
      <c r="AK53" s="320"/>
      <c r="AL53" s="788" t="s">
        <v>1009</v>
      </c>
      <c r="AM53" s="788" t="s">
        <v>1525</v>
      </c>
      <c r="AN53" s="814" t="s">
        <v>753</v>
      </c>
      <c r="AO53" s="732" t="s">
        <v>1573</v>
      </c>
      <c r="AP53" s="730" t="s">
        <v>1577</v>
      </c>
      <c r="AQ53" s="760" t="s">
        <v>1563</v>
      </c>
      <c r="AR53" s="894" t="s">
        <v>1734</v>
      </c>
    </row>
    <row r="54" spans="1:44" ht="174" customHeight="1" x14ac:dyDescent="0.25">
      <c r="A54" s="660"/>
      <c r="B54" s="871"/>
      <c r="C54" s="871"/>
      <c r="D54" s="871"/>
      <c r="E54" s="815"/>
      <c r="F54" s="774"/>
      <c r="G54" s="875"/>
      <c r="H54" s="875"/>
      <c r="I54" s="756"/>
      <c r="J54" s="774"/>
      <c r="K54" s="875"/>
      <c r="L54" s="878"/>
      <c r="M54" s="759"/>
      <c r="N54" s="815"/>
      <c r="O54" s="815"/>
      <c r="P54" s="768"/>
      <c r="Q54" s="768"/>
      <c r="R54" s="768"/>
      <c r="S54" s="881"/>
      <c r="T54" s="815"/>
      <c r="U54" s="759"/>
      <c r="V54" s="759"/>
      <c r="W54" s="759"/>
      <c r="X54" s="759"/>
      <c r="Y54" s="759"/>
      <c r="Z54" s="759"/>
      <c r="AA54" s="759"/>
      <c r="AB54" s="764"/>
      <c r="AC54" s="884"/>
      <c r="AD54" s="885"/>
      <c r="AE54" s="884"/>
      <c r="AF54" s="885"/>
      <c r="AG54" s="887"/>
      <c r="AH54" s="889"/>
      <c r="AI54" s="815"/>
      <c r="AJ54" s="815"/>
      <c r="AK54" s="356" t="s">
        <v>1526</v>
      </c>
      <c r="AL54" s="893"/>
      <c r="AM54" s="893"/>
      <c r="AN54" s="815"/>
      <c r="AO54" s="732"/>
      <c r="AP54" s="730"/>
      <c r="AQ54" s="761"/>
      <c r="AR54" s="894"/>
    </row>
    <row r="55" spans="1:44" ht="221.25" customHeight="1" x14ac:dyDescent="0.35">
      <c r="A55" s="660"/>
      <c r="B55" s="872"/>
      <c r="C55" s="872"/>
      <c r="D55" s="872"/>
      <c r="E55" s="793"/>
      <c r="F55" s="773"/>
      <c r="G55" s="876"/>
      <c r="H55" s="876"/>
      <c r="I55" s="357"/>
      <c r="J55" s="773"/>
      <c r="K55" s="876"/>
      <c r="L55" s="879"/>
      <c r="M55" s="337">
        <v>2</v>
      </c>
      <c r="N55" s="793"/>
      <c r="O55" s="793"/>
      <c r="P55" s="358" t="s">
        <v>782</v>
      </c>
      <c r="Q55" s="338" t="s">
        <v>754</v>
      </c>
      <c r="R55" s="338" t="s">
        <v>755</v>
      </c>
      <c r="S55" s="855"/>
      <c r="T55" s="793"/>
      <c r="U55" s="337" t="s">
        <v>284</v>
      </c>
      <c r="V55" s="359" t="s">
        <v>14</v>
      </c>
      <c r="W55" s="359" t="s">
        <v>7</v>
      </c>
      <c r="X55" s="360">
        <v>0.25</v>
      </c>
      <c r="Y55" s="359" t="s">
        <v>17</v>
      </c>
      <c r="Z55" s="359" t="s">
        <v>20</v>
      </c>
      <c r="AA55" s="359" t="s">
        <v>413</v>
      </c>
      <c r="AB55" s="360">
        <v>0.36</v>
      </c>
      <c r="AC55" s="347" t="str">
        <f>IFERROR(IF(AB55="","",IF(AB55&lt;=0.2,"Muy Baja",IF(AB55&lt;=0.4,"Baja",IF(AB55&lt;=0.6,"Media",IF(AB55&lt;=0.8,"Alta","Muy Alta"))))),"")</f>
        <v>Baja</v>
      </c>
      <c r="AD55" s="348">
        <v>0.36</v>
      </c>
      <c r="AE55" s="347" t="str">
        <f>IFERROR(IF(AF55="","",IF(AF55&lt;=0.2,"Leve",IF(AF55&lt;=0.4,"Menor",IF(AF55&lt;=0.6,"Moderado",IF(AF55&lt;=0.8,"Mayor","Catastrófico"))))),"")</f>
        <v>Moderado</v>
      </c>
      <c r="AF55" s="348">
        <v>0.45</v>
      </c>
      <c r="AG55" s="35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Moderado</v>
      </c>
      <c r="AH55" s="890"/>
      <c r="AI55" s="793"/>
      <c r="AJ55" s="793"/>
      <c r="AK55" s="361"/>
      <c r="AL55" s="789"/>
      <c r="AM55" s="789"/>
      <c r="AN55" s="793"/>
      <c r="AO55" s="732"/>
      <c r="AP55" s="730"/>
      <c r="AQ55" s="762"/>
      <c r="AR55" s="894"/>
    </row>
    <row r="56" spans="1:44" ht="114" customHeight="1" x14ac:dyDescent="0.25">
      <c r="A56" s="660"/>
      <c r="B56" s="870" t="s">
        <v>756</v>
      </c>
      <c r="C56" s="892" t="s">
        <v>757</v>
      </c>
      <c r="D56" s="870" t="s">
        <v>758</v>
      </c>
      <c r="E56" s="814" t="s">
        <v>759</v>
      </c>
      <c r="F56" s="873" t="s">
        <v>4</v>
      </c>
      <c r="G56" s="874">
        <v>0.8</v>
      </c>
      <c r="H56" s="874" t="s">
        <v>140</v>
      </c>
      <c r="I56" s="755" t="str">
        <f>IF(NOT(ISERROR(MATCH(H56,'[27]Tabla Impacto'!$B$221:$B$223,0))),'[27]Tabla Impacto'!$F$223&amp;"Por favor no seleccionar los criterios de impacto(Afectación Económica o presupuestal y Pérdida Reputacional)",H56)</f>
        <v xml:space="preserve">     El riesgo afecta la imagen de la entidad con algunos usuarios de relevancia frente al logro de los objetivos</v>
      </c>
      <c r="J56" s="873" t="s">
        <v>72</v>
      </c>
      <c r="K56" s="874">
        <v>0.6</v>
      </c>
      <c r="L56" s="877" t="str">
        <f>IF(OR(AND(F56="Muy Baja",J56="Leve"),AND(F56="Muy Baja",J56="Menor"),AND(F56="Baja",J56="Leve")),"Bajo",IF(OR(AND(F56="Muy baja",J56="Moderado"),AND(F56="Baja",J56="Menor"),AND(F56="Baja",J56="Moderado"),AND(F56="Media",J56="Leve"),AND(F56="Media",J56="Menor"),AND(F56="Media",J56="Moderado"),AND(F56="Alta",J56="Leve"),AND(F56="Alta",J56="Menor")),"Moderado",IF(OR(AND(F56="Muy Baja",J56="Mayor"),AND(F56="Baja",J56="Mayor"),AND(F56="Media",J56="Mayor"),AND(F56="Alta",J56="Moderado"),AND(F56="Alta",J56="Mayor"),AND(F56="Muy Alta",J56="Leve"),AND(F56="Muy Alta",J56="Menor"),AND(F56="Muy Alta",J56="Moderado"),AND(F56="Muy Alta",J56="Mayor")),"Alto",IF(OR(AND(F56="Muy Baja",J56="Catastrófico"),AND(F56="Baja",J56="Catastrófico"),AND(F56="Media",J56="Catastrófico"),AND(F56="Alta",J56="Catastrófico"),AND(F56="Muy Alta",J56="Catastrófico")),"Extremo",""))))</f>
        <v>Alto</v>
      </c>
      <c r="M56" s="729">
        <v>1</v>
      </c>
      <c r="N56" s="814" t="s">
        <v>1527</v>
      </c>
      <c r="O56" s="814" t="s">
        <v>885</v>
      </c>
      <c r="P56" s="767" t="s">
        <v>782</v>
      </c>
      <c r="Q56" s="882" t="s">
        <v>760</v>
      </c>
      <c r="R56" s="882" t="s">
        <v>761</v>
      </c>
      <c r="S56" s="814" t="s">
        <v>762</v>
      </c>
      <c r="T56" s="814" t="s">
        <v>763</v>
      </c>
      <c r="U56" s="729" t="str">
        <f>IF(OR(V56="Preventivo",V56="Detectivo"),"Probabilidad",IF(V56="Correctivo","Impacto",""))</f>
        <v>Probabilidad</v>
      </c>
      <c r="V56" s="765" t="s">
        <v>12</v>
      </c>
      <c r="W56" s="765" t="s">
        <v>7</v>
      </c>
      <c r="X56" s="766" t="str">
        <f>IF(AND(V56="Preventivo",W56="Automático"),"50%",IF(AND(V56="Preventivo",W56="Manual"),"40%",IF(AND(V56="Detectivo",W56="Automático"),"40%",IF(AND(V56="Detectivo",W56="Manual"),"30%",IF(AND(V56="Correctivo",W56="Automático"),"35%",IF(AND(V56="Correctivo",W56="Manual"),"25%",""))))))</f>
        <v>40%</v>
      </c>
      <c r="Y56" s="765" t="s">
        <v>17</v>
      </c>
      <c r="Z56" s="765" t="s">
        <v>20</v>
      </c>
      <c r="AA56" s="765" t="s">
        <v>110</v>
      </c>
      <c r="AB56" s="791">
        <v>0.48</v>
      </c>
      <c r="AC56" s="883" t="str">
        <f>IFERROR(IF(AB56="","",IF(AB56&lt;=0.2,"Muy Baja",IF(AB56&lt;=0.4,"Baja",IF(AB56&lt;=0.6,"Media",IF(AB56&lt;=0.8,"Alta","Muy Alta"))))),"")</f>
        <v>Media</v>
      </c>
      <c r="AD56" s="777">
        <v>0.48</v>
      </c>
      <c r="AE56" s="792" t="str">
        <f>IFERROR(IF(AF56="","",IF(AF56&lt;=0.2,"Leve",IF(AF56&lt;=0.4,"Menor",IF(AF56&lt;=0.6,"Moderado",IF(AF56&lt;=0.8,"Mayor","Catastrófico"))))),"")</f>
        <v>Moderado</v>
      </c>
      <c r="AF56" s="777">
        <f>IFERROR(IF(U56="Impacto",(K56-(+K56*X56)),IF(U56="Probabilidad",K56,"")),"")</f>
        <v>0.6</v>
      </c>
      <c r="AG56" s="898" t="str">
        <f>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Moderado</v>
      </c>
      <c r="AH56" s="888" t="s">
        <v>124</v>
      </c>
      <c r="AI56" s="814" t="s">
        <v>1010</v>
      </c>
      <c r="AJ56" s="814" t="s">
        <v>1523</v>
      </c>
      <c r="AK56" s="814" t="s">
        <v>1526</v>
      </c>
      <c r="AL56" s="895" t="s">
        <v>1011</v>
      </c>
      <c r="AM56" s="788" t="s">
        <v>1528</v>
      </c>
      <c r="AN56" s="814" t="s">
        <v>1012</v>
      </c>
      <c r="AO56" s="732" t="s">
        <v>1574</v>
      </c>
      <c r="AP56" s="730"/>
      <c r="AQ56" s="760" t="s">
        <v>1563</v>
      </c>
      <c r="AR56" s="894" t="s">
        <v>1716</v>
      </c>
    </row>
    <row r="57" spans="1:44" ht="114" customHeight="1" x14ac:dyDescent="0.25">
      <c r="A57" s="660"/>
      <c r="B57" s="871"/>
      <c r="C57" s="771"/>
      <c r="D57" s="871"/>
      <c r="E57" s="815"/>
      <c r="F57" s="774"/>
      <c r="G57" s="875"/>
      <c r="H57" s="875"/>
      <c r="I57" s="756"/>
      <c r="J57" s="774"/>
      <c r="K57" s="875"/>
      <c r="L57" s="878"/>
      <c r="M57" s="759"/>
      <c r="N57" s="815"/>
      <c r="O57" s="815"/>
      <c r="P57" s="768"/>
      <c r="Q57" s="768"/>
      <c r="R57" s="768"/>
      <c r="S57" s="815"/>
      <c r="T57" s="815"/>
      <c r="U57" s="759"/>
      <c r="V57" s="759"/>
      <c r="W57" s="759"/>
      <c r="X57" s="759"/>
      <c r="Y57" s="759"/>
      <c r="Z57" s="759"/>
      <c r="AA57" s="759"/>
      <c r="AB57" s="764"/>
      <c r="AC57" s="884"/>
      <c r="AD57" s="885"/>
      <c r="AE57" s="778"/>
      <c r="AF57" s="885"/>
      <c r="AG57" s="778"/>
      <c r="AH57" s="889"/>
      <c r="AI57" s="815"/>
      <c r="AJ57" s="815"/>
      <c r="AK57" s="815"/>
      <c r="AL57" s="896"/>
      <c r="AM57" s="893"/>
      <c r="AN57" s="815"/>
      <c r="AO57" s="732"/>
      <c r="AP57" s="730"/>
      <c r="AQ57" s="761"/>
      <c r="AR57" s="894"/>
    </row>
    <row r="58" spans="1:44" ht="114" customHeight="1" x14ac:dyDescent="0.35">
      <c r="A58" s="660"/>
      <c r="B58" s="872"/>
      <c r="C58" s="770"/>
      <c r="D58" s="872"/>
      <c r="E58" s="793"/>
      <c r="F58" s="773"/>
      <c r="G58" s="876"/>
      <c r="H58" s="876"/>
      <c r="I58" s="357"/>
      <c r="J58" s="773"/>
      <c r="K58" s="876"/>
      <c r="L58" s="879"/>
      <c r="M58" s="337">
        <v>2</v>
      </c>
      <c r="N58" s="793"/>
      <c r="O58" s="793"/>
      <c r="P58" s="362" t="s">
        <v>782</v>
      </c>
      <c r="Q58" s="338" t="s">
        <v>764</v>
      </c>
      <c r="R58" s="338" t="s">
        <v>765</v>
      </c>
      <c r="S58" s="793"/>
      <c r="T58" s="793"/>
      <c r="U58" s="337" t="s">
        <v>284</v>
      </c>
      <c r="V58" s="359" t="s">
        <v>469</v>
      </c>
      <c r="W58" s="359" t="s">
        <v>7</v>
      </c>
      <c r="X58" s="360">
        <v>0.25</v>
      </c>
      <c r="Y58" s="359" t="s">
        <v>17</v>
      </c>
      <c r="Z58" s="359" t="s">
        <v>20</v>
      </c>
      <c r="AA58" s="359" t="s">
        <v>468</v>
      </c>
      <c r="AB58" s="360">
        <v>0.48</v>
      </c>
      <c r="AC58" s="347" t="str">
        <f>IFERROR(IF(AB58="","",IF(AB58&lt;=0.2,"Muy Baja",IF(AB58&lt;=0.4,"Baja",IF(AB58&lt;=0.6,"Media",IF(AB58&lt;=0.8,"Alta","Muy Alta"))))),"")</f>
        <v>Media</v>
      </c>
      <c r="AD58" s="348">
        <v>0.48</v>
      </c>
      <c r="AE58" s="347" t="str">
        <f>IFERROR(IF(AF58="","",IF(AF58&lt;=0.2,"Leve",IF(AF58&lt;=0.4,"Menor",IF(AF58&lt;=0.6,"Moderado",IF(AF58&lt;=0.8,"Mayor","Catastrófico"))))),"")</f>
        <v>Moderado</v>
      </c>
      <c r="AF58" s="348">
        <v>0.45</v>
      </c>
      <c r="AG58" s="35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Moderado</v>
      </c>
      <c r="AH58" s="890"/>
      <c r="AI58" s="793"/>
      <c r="AJ58" s="793"/>
      <c r="AK58" s="793"/>
      <c r="AL58" s="897"/>
      <c r="AM58" s="789"/>
      <c r="AN58" s="793"/>
      <c r="AO58" s="732"/>
      <c r="AP58" s="730"/>
      <c r="AQ58" s="762"/>
      <c r="AR58" s="894"/>
    </row>
    <row r="59" spans="1:44" ht="114" customHeight="1" x14ac:dyDescent="0.35">
      <c r="A59" s="660"/>
      <c r="B59" s="870" t="s">
        <v>766</v>
      </c>
      <c r="C59" s="892" t="s">
        <v>767</v>
      </c>
      <c r="D59" s="870" t="s">
        <v>886</v>
      </c>
      <c r="E59" s="814" t="s">
        <v>759</v>
      </c>
      <c r="F59" s="873" t="s">
        <v>4</v>
      </c>
      <c r="G59" s="874">
        <v>0.8</v>
      </c>
      <c r="H59" s="874" t="s">
        <v>140</v>
      </c>
      <c r="I59" s="357"/>
      <c r="J59" s="873" t="s">
        <v>72</v>
      </c>
      <c r="K59" s="874">
        <v>0.6</v>
      </c>
      <c r="L59" s="877" t="str">
        <f>IF(OR(AND(F59="Muy Baja",J59="Leve"),AND(F59="Muy Baja",J59="Menor"),AND(F59="Baja",J59="Leve")),"Bajo",IF(OR(AND(F59="Muy baja",J59="Moderado"),AND(F59="Baja",J59="Menor"),AND(F59="Baja",J59="Moderado"),AND(F59="Media",J59="Leve"),AND(F59="Media",J59="Menor"),AND(F59="Media",J59="Moderado"),AND(F59="Alta",J59="Leve"),AND(F59="Alta",J59="Menor")),"Moderado",IF(OR(AND(F59="Muy Baja",J59="Mayor"),AND(F59="Baja",J59="Mayor"),AND(F59="Media",J59="Mayor"),AND(F59="Alta",J59="Moderado"),AND(F59="Alta",J59="Mayor"),AND(F59="Muy Alta",J59="Leve"),AND(F59="Muy Alta",J59="Menor"),AND(F59="Muy Alta",J59="Moderado"),AND(F59="Muy Alta",J59="Mayor")),"Alto",IF(OR(AND(F59="Muy Baja",J59="Catastrófico"),AND(F59="Baja",J59="Catastrófico"),AND(F59="Media",J59="Catastrófico"),AND(F59="Alta",J59="Catastrófico"),AND(F59="Muy Alta",J59="Catastrófico")),"Extremo",""))))</f>
        <v>Alto</v>
      </c>
      <c r="M59" s="337">
        <v>1</v>
      </c>
      <c r="N59" s="814" t="s">
        <v>1523</v>
      </c>
      <c r="O59" s="292" t="s">
        <v>768</v>
      </c>
      <c r="P59" s="338" t="s">
        <v>769</v>
      </c>
      <c r="Q59" s="338" t="s">
        <v>770</v>
      </c>
      <c r="R59" s="338" t="s">
        <v>771</v>
      </c>
      <c r="S59" s="330" t="s">
        <v>772</v>
      </c>
      <c r="T59" s="238" t="s">
        <v>1013</v>
      </c>
      <c r="U59" s="337" t="s">
        <v>2</v>
      </c>
      <c r="V59" s="307" t="s">
        <v>12</v>
      </c>
      <c r="W59" s="359" t="s">
        <v>773</v>
      </c>
      <c r="X59" s="360">
        <v>0.4</v>
      </c>
      <c r="Y59" s="359" t="s">
        <v>17</v>
      </c>
      <c r="Z59" s="359" t="s">
        <v>412</v>
      </c>
      <c r="AA59" s="359" t="s">
        <v>413</v>
      </c>
      <c r="AB59" s="363">
        <v>0.48</v>
      </c>
      <c r="AC59" s="347" t="str">
        <f>IFERROR(IF(AB59="","",IF(AB59&lt;=0.2,"Muy Baja",IF(AB59&lt;=0.4,"Baja",IF(AB59&lt;=0.6,"Media",IF(AB59&lt;=0.8,"Alta","Muy Alta"))))),"")</f>
        <v>Media</v>
      </c>
      <c r="AD59" s="350">
        <v>0.48</v>
      </c>
      <c r="AE59" s="347" t="str">
        <f>IFERROR(IF(AF59="","",IF(AF59&lt;=0.2,"Leve",IF(AF59&lt;=0.4,"Menor",IF(AF59&lt;=0.6,"Moderado",IF(AF59&lt;=0.8,"Mayor","Catastrófico"))))),"")</f>
        <v>Moderado</v>
      </c>
      <c r="AF59" s="350">
        <v>0.6</v>
      </c>
      <c r="AG59" s="351" t="str">
        <f>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Moderado</v>
      </c>
      <c r="AH59" s="888" t="s">
        <v>124</v>
      </c>
      <c r="AI59" s="814" t="s">
        <v>1014</v>
      </c>
      <c r="AJ59" s="814" t="s">
        <v>1523</v>
      </c>
      <c r="AK59" s="320"/>
      <c r="AL59" s="895" t="s">
        <v>1011</v>
      </c>
      <c r="AM59" s="895" t="s">
        <v>1528</v>
      </c>
      <c r="AN59" s="814" t="s">
        <v>1012</v>
      </c>
      <c r="AO59" s="732" t="s">
        <v>1575</v>
      </c>
      <c r="AP59" s="730"/>
      <c r="AQ59" s="760" t="s">
        <v>1563</v>
      </c>
      <c r="AR59" s="894" t="s">
        <v>1717</v>
      </c>
    </row>
    <row r="60" spans="1:44" ht="114" customHeight="1" x14ac:dyDescent="0.25">
      <c r="A60" s="660"/>
      <c r="B60" s="871"/>
      <c r="C60" s="771"/>
      <c r="D60" s="871"/>
      <c r="E60" s="815"/>
      <c r="F60" s="774"/>
      <c r="G60" s="875"/>
      <c r="H60" s="875"/>
      <c r="I60" s="755" t="str">
        <f>IF(NOT(ISERROR(MATCH(H59,'[27]Tabla Impacto'!$B$221:$B$223,0))),'[27]Tabla Impacto'!$F$223&amp;"Por favor no seleccionar los criterios de impacto(Afectación Económica o presupuestal y Pérdida Reputacional)",H59)</f>
        <v xml:space="preserve">     El riesgo afecta la imagen de la entidad con algunos usuarios de relevancia frente al logro de los objetivos</v>
      </c>
      <c r="J60" s="774"/>
      <c r="K60" s="875"/>
      <c r="L60" s="878"/>
      <c r="M60" s="729">
        <v>2</v>
      </c>
      <c r="N60" s="815"/>
      <c r="O60" s="742" t="s">
        <v>774</v>
      </c>
      <c r="P60" s="767" t="s">
        <v>769</v>
      </c>
      <c r="Q60" s="882" t="s">
        <v>771</v>
      </c>
      <c r="R60" s="882" t="s">
        <v>1015</v>
      </c>
      <c r="S60" s="767" t="s">
        <v>1016</v>
      </c>
      <c r="T60" s="742" t="s">
        <v>1703</v>
      </c>
      <c r="U60" s="729" t="str">
        <f>IF(OR(V60="Preventivo",V60="Detectivo"),"Probabilidad",IF(V60="Correctivo","Impacto",""))</f>
        <v>Probabilidad</v>
      </c>
      <c r="V60" s="765" t="s">
        <v>12</v>
      </c>
      <c r="W60" s="765" t="s">
        <v>7</v>
      </c>
      <c r="X60" s="766" t="str">
        <f>IF(AND(V60="Preventivo",W60="Automático"),"50%",IF(AND(V60="Preventivo",W60="Manual"),"40%",IF(AND(V60="Detectivo",W60="Automático"),"40%",IF(AND(V60="Detectivo",W60="Manual"),"30%",IF(AND(V60="Correctivo",W60="Automático"),"35%",IF(AND(V60="Correctivo",W60="Manual"),"25%",""))))))</f>
        <v>40%</v>
      </c>
      <c r="Y60" s="765" t="s">
        <v>17</v>
      </c>
      <c r="Z60" s="765" t="s">
        <v>20</v>
      </c>
      <c r="AA60" s="765" t="s">
        <v>110</v>
      </c>
      <c r="AB60" s="791">
        <v>0.28799999999999998</v>
      </c>
      <c r="AC60" s="792" t="str">
        <f>IFERROR(IF(AB60="","",IF(AB60&lt;=0.2,"Muy Baja",IF(AB60&lt;=0.4,"Baja",IF(AB60&lt;=0.6,"Media",IF(AB60&lt;=0.8,"Alta","Muy Alta"))))),"")</f>
        <v>Baja</v>
      </c>
      <c r="AD60" s="777">
        <f>+AB60</f>
        <v>0.28799999999999998</v>
      </c>
      <c r="AE60" s="792" t="str">
        <f>IFERROR(IF(AF60="","",IF(AF60&lt;=0.2,"Leve",IF(AF60&lt;=0.4,"Menor",IF(AF60&lt;=0.6,"Moderado",IF(AF60&lt;=0.8,"Mayor","Catastrófico"))))),"")</f>
        <v>Moderado</v>
      </c>
      <c r="AF60" s="777">
        <f>IFERROR(IF(U60="Impacto",(K59-(+K59*X60)),IF(U60="Probabilidad",K59,"")),"")</f>
        <v>0.6</v>
      </c>
      <c r="AG60" s="898" t="str">
        <f>IFERROR(IF(OR(AND(AC60="Muy Baja",AE60="Leve"),AND(AC60="Muy Baja",AE60="Menor"),AND(AC60="Baja",AE60="Leve")),"Bajo",IF(OR(AND(AC60="Muy baja",AE60="Moderado"),AND(AC60="Baja",AE60="Menor"),AND(AC60="Baja",AE60="Moderado"),AND(AC60="Media",AE60="Leve"),AND(AC60="Media",AE60="Menor"),AND(AC60="Media",AE60="Moderado"),AND(AC60="Alta",AE60="Leve"),AND(AC60="Alta",AE60="Menor")),"Moderado",IF(OR(AND(AC60="Muy Baja",AE60="Mayor"),AND(AC60="Baja",AE60="Mayor"),AND(AC60="Media",AE60="Mayor"),AND(AC60="Alta",AE60="Moderado"),AND(AC60="Alta",AE60="Mayor"),AND(AC60="Muy Alta",AE60="Leve"),AND(AC60="Muy Alta",AE60="Menor"),AND(AC60="Muy Alta",AE60="Moderado"),AND(AC60="Muy Alta",AE60="Mayor")),"Alto",IF(OR(AND(AC60="Muy Baja",AE60="Catastrófico"),AND(AC60="Baja",AE60="Catastrófico"),AND(AC60="Media",AE60="Catastrófico"),AND(AC60="Alta",AE60="Catastrófico"),AND(AC60="Muy Alta",AE60="Catastrófico")),"Extremo","")))),"")</f>
        <v>Moderado</v>
      </c>
      <c r="AH60" s="889"/>
      <c r="AI60" s="815"/>
      <c r="AJ60" s="815"/>
      <c r="AK60" s="356"/>
      <c r="AL60" s="896"/>
      <c r="AM60" s="896"/>
      <c r="AN60" s="815"/>
      <c r="AO60" s="732"/>
      <c r="AP60" s="730"/>
      <c r="AQ60" s="761"/>
      <c r="AR60" s="894"/>
    </row>
    <row r="61" spans="1:44" ht="114" customHeight="1" x14ac:dyDescent="0.25">
      <c r="A61" s="660"/>
      <c r="B61" s="871"/>
      <c r="C61" s="771"/>
      <c r="D61" s="871"/>
      <c r="E61" s="815"/>
      <c r="F61" s="774"/>
      <c r="G61" s="875"/>
      <c r="H61" s="875"/>
      <c r="I61" s="756"/>
      <c r="J61" s="774"/>
      <c r="K61" s="875"/>
      <c r="L61" s="878"/>
      <c r="M61" s="764"/>
      <c r="N61" s="815"/>
      <c r="O61" s="742"/>
      <c r="P61" s="768"/>
      <c r="Q61" s="768"/>
      <c r="R61" s="768"/>
      <c r="S61" s="768"/>
      <c r="T61" s="759"/>
      <c r="U61" s="759"/>
      <c r="V61" s="759"/>
      <c r="W61" s="759"/>
      <c r="X61" s="759"/>
      <c r="Y61" s="759"/>
      <c r="Z61" s="759"/>
      <c r="AA61" s="759"/>
      <c r="AB61" s="764"/>
      <c r="AC61" s="778"/>
      <c r="AD61" s="885"/>
      <c r="AE61" s="778"/>
      <c r="AF61" s="885"/>
      <c r="AG61" s="778"/>
      <c r="AH61" s="889"/>
      <c r="AI61" s="815"/>
      <c r="AJ61" s="815"/>
      <c r="AK61" s="356" t="s">
        <v>1526</v>
      </c>
      <c r="AL61" s="896"/>
      <c r="AM61" s="896"/>
      <c r="AN61" s="815"/>
      <c r="AO61" s="732"/>
      <c r="AP61" s="730"/>
      <c r="AQ61" s="761"/>
      <c r="AR61" s="894"/>
    </row>
    <row r="62" spans="1:44" ht="114" customHeight="1" x14ac:dyDescent="0.35">
      <c r="A62" s="660"/>
      <c r="B62" s="871"/>
      <c r="C62" s="771"/>
      <c r="D62" s="871"/>
      <c r="E62" s="815"/>
      <c r="F62" s="774"/>
      <c r="G62" s="875"/>
      <c r="H62" s="875"/>
      <c r="I62" s="357"/>
      <c r="J62" s="774"/>
      <c r="K62" s="875"/>
      <c r="L62" s="878"/>
      <c r="M62" s="337">
        <v>3</v>
      </c>
      <c r="N62" s="815"/>
      <c r="O62" s="292" t="s">
        <v>1523</v>
      </c>
      <c r="P62" s="338" t="s">
        <v>776</v>
      </c>
      <c r="Q62" s="364" t="s">
        <v>771</v>
      </c>
      <c r="R62" s="364" t="s">
        <v>777</v>
      </c>
      <c r="S62" s="330" t="s">
        <v>778</v>
      </c>
      <c r="T62" s="238" t="s">
        <v>1529</v>
      </c>
      <c r="U62" s="280" t="str">
        <f>IF(OR(V62="Preventivo",V62="Detectivo"),"Probabilidad",IF(V62="Correctivo","Impacto",""))</f>
        <v>Probabilidad</v>
      </c>
      <c r="V62" s="307" t="s">
        <v>12</v>
      </c>
      <c r="W62" s="359" t="s">
        <v>773</v>
      </c>
      <c r="X62" s="360">
        <v>0.4</v>
      </c>
      <c r="Y62" s="359" t="s">
        <v>17</v>
      </c>
      <c r="Z62" s="359" t="s">
        <v>412</v>
      </c>
      <c r="AA62" s="359" t="s">
        <v>413</v>
      </c>
      <c r="AB62" s="363">
        <v>0.17280000000000001</v>
      </c>
      <c r="AC62" s="347" t="str">
        <f>IFERROR(IF(AB62="","",IF(AB62&lt;=0.2,"Muy Baja",IF(AB62&lt;=0.4,"Baja",IF(AB62&lt;=0.6,"Media",IF(AB62&lt;=0.8,"Alta","Muy Alta"))))),"")</f>
        <v>Muy Baja</v>
      </c>
      <c r="AD62" s="350">
        <v>0.17299999999999999</v>
      </c>
      <c r="AE62" s="347" t="str">
        <f>IFERROR(IF(AF62="","",IF(AF62&lt;=0.2,"Leve",IF(AF62&lt;=0.4,"Menor",IF(AF62&lt;=0.6,"Moderado",IF(AF62&lt;=0.8,"Mayor","Catastrófico"))))),"")</f>
        <v>Moderado</v>
      </c>
      <c r="AF62" s="348">
        <v>0.6</v>
      </c>
      <c r="AG62" s="351" t="str">
        <f>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Moderado</v>
      </c>
      <c r="AH62" s="889"/>
      <c r="AI62" s="815"/>
      <c r="AJ62" s="815"/>
      <c r="AK62" s="356"/>
      <c r="AL62" s="896"/>
      <c r="AM62" s="896"/>
      <c r="AN62" s="815"/>
      <c r="AO62" s="732"/>
      <c r="AP62" s="730"/>
      <c r="AQ62" s="761"/>
      <c r="AR62" s="894"/>
    </row>
    <row r="63" spans="1:44" ht="114" customHeight="1" x14ac:dyDescent="0.35">
      <c r="A63" s="660"/>
      <c r="B63" s="871"/>
      <c r="C63" s="771"/>
      <c r="D63" s="871"/>
      <c r="E63" s="815"/>
      <c r="F63" s="774"/>
      <c r="G63" s="875"/>
      <c r="H63" s="875"/>
      <c r="I63" s="357"/>
      <c r="J63" s="774"/>
      <c r="K63" s="875"/>
      <c r="L63" s="878"/>
      <c r="M63" s="337">
        <v>4</v>
      </c>
      <c r="N63" s="815"/>
      <c r="O63" s="292" t="s">
        <v>779</v>
      </c>
      <c r="P63" s="338" t="s">
        <v>776</v>
      </c>
      <c r="Q63" s="364" t="s">
        <v>771</v>
      </c>
      <c r="R63" s="364" t="s">
        <v>780</v>
      </c>
      <c r="S63" s="330" t="s">
        <v>1530</v>
      </c>
      <c r="T63" s="238" t="s">
        <v>1531</v>
      </c>
      <c r="U63" s="280" t="str">
        <f>IF(OR(V63="Preventivo",V63="Detectivo"),"Probabilidad",IF(V63="Correctivo","Impacto",""))</f>
        <v>Probabilidad</v>
      </c>
      <c r="V63" s="307" t="s">
        <v>12</v>
      </c>
      <c r="W63" s="359" t="s">
        <v>773</v>
      </c>
      <c r="X63" s="360">
        <v>0.4</v>
      </c>
      <c r="Y63" s="359" t="s">
        <v>17</v>
      </c>
      <c r="Z63" s="359" t="s">
        <v>412</v>
      </c>
      <c r="AA63" s="359" t="s">
        <v>413</v>
      </c>
      <c r="AB63" s="363">
        <v>0.1008</v>
      </c>
      <c r="AC63" s="347" t="str">
        <f>IFERROR(IF(AB63="","",IF(AB63&lt;=0.2,"Muy Baja",IF(AB63&lt;=0.4,"Baja",IF(AB63&lt;=0.6,"Media",IF(AB63&lt;=0.8,"Alta","Muy Alta"))))),"")</f>
        <v>Muy Baja</v>
      </c>
      <c r="AD63" s="365">
        <v>0.10100000000000001</v>
      </c>
      <c r="AE63" s="347" t="str">
        <f>IFERROR(IF(AF63="","",IF(AF63&lt;=0.2,"Leve",IF(AF63&lt;=0.4,"Menor",IF(AF63&lt;=0.6,"Moderado",IF(AF63&lt;=0.8,"Mayor","Catastrófico"))))),"")</f>
        <v>Moderado</v>
      </c>
      <c r="AF63" s="348">
        <v>0.6</v>
      </c>
      <c r="AG63" s="351" t="str">
        <f>IFERROR(IF(OR(AND(AC63="Muy Baja",AE63="Leve"),AND(AC63="Muy Baja",AE63="Menor"),AND(AC63="Baja",AE63="Leve")),"Bajo",IF(OR(AND(AC63="Muy baja",AE63="Moderado"),AND(AC63="Baja",AE63="Menor"),AND(AC63="Baja",AE63="Moderado"),AND(AC63="Media",AE63="Leve"),AND(AC63="Media",AE63="Menor"),AND(AC63="Media",AE63="Moderado"),AND(AC63="Alta",AE63="Leve"),AND(AC63="Alta",AE63="Menor")),"Moderado",IF(OR(AND(AC63="Muy Baja",AE63="Mayor"),AND(AC63="Baja",AE63="Mayor"),AND(AC63="Media",AE63="Mayor"),AND(AC63="Alta",AE63="Moderado"),AND(AC63="Alta",AE63="Mayor"),AND(AC63="Muy Alta",AE63="Leve"),AND(AC63="Muy Alta",AE63="Menor"),AND(AC63="Muy Alta",AE63="Moderado"),AND(AC63="Muy Alta",AE63="Mayor")),"Alto",IF(OR(AND(AC63="Muy Baja",AE63="Catastrófico"),AND(AC63="Baja",AE63="Catastrófico"),AND(AC63="Media",AE63="Catastrófico"),AND(AC63="Alta",AE63="Catastrófico"),AND(AC63="Muy Alta",AE63="Catastrófico")),"Extremo","")))),"")</f>
        <v>Moderado</v>
      </c>
      <c r="AH63" s="889"/>
      <c r="AI63" s="815"/>
      <c r="AJ63" s="815"/>
      <c r="AK63" s="356"/>
      <c r="AL63" s="896"/>
      <c r="AM63" s="896"/>
      <c r="AN63" s="815"/>
      <c r="AO63" s="732"/>
      <c r="AP63" s="730"/>
      <c r="AQ63" s="761"/>
      <c r="AR63" s="894"/>
    </row>
    <row r="64" spans="1:44" ht="114" customHeight="1" x14ac:dyDescent="0.35">
      <c r="A64" s="660"/>
      <c r="B64" s="872"/>
      <c r="C64" s="770"/>
      <c r="D64" s="872"/>
      <c r="E64" s="793"/>
      <c r="F64" s="773"/>
      <c r="G64" s="876"/>
      <c r="H64" s="876"/>
      <c r="I64" s="357"/>
      <c r="J64" s="773"/>
      <c r="K64" s="876"/>
      <c r="L64" s="879"/>
      <c r="M64" s="337">
        <v>5</v>
      </c>
      <c r="N64" s="793"/>
      <c r="O64" s="292" t="s">
        <v>774</v>
      </c>
      <c r="P64" s="358" t="s">
        <v>782</v>
      </c>
      <c r="Q64" s="364" t="s">
        <v>783</v>
      </c>
      <c r="R64" s="364" t="s">
        <v>784</v>
      </c>
      <c r="S64" s="330" t="s">
        <v>785</v>
      </c>
      <c r="T64" s="238" t="s">
        <v>786</v>
      </c>
      <c r="U64" s="337" t="s">
        <v>1</v>
      </c>
      <c r="V64" s="359" t="s">
        <v>14</v>
      </c>
      <c r="W64" s="359" t="s">
        <v>773</v>
      </c>
      <c r="X64" s="360">
        <v>0.25</v>
      </c>
      <c r="Y64" s="359" t="s">
        <v>17</v>
      </c>
      <c r="Z64" s="359" t="s">
        <v>412</v>
      </c>
      <c r="AA64" s="359" t="s">
        <v>413</v>
      </c>
      <c r="AB64" s="363">
        <v>0.45</v>
      </c>
      <c r="AC64" s="347" t="str">
        <f>IFERROR(IF(AB64="","",IF(AB64&lt;=0.2,"Muy Baja",IF(AB64&lt;=0.4,"Baja",IF(AB64&lt;=0.6,"Media",IF(AB64&lt;=0.8,"Alta","Muy Alta"))))),"")</f>
        <v>Media</v>
      </c>
      <c r="AD64" s="350">
        <v>0.45</v>
      </c>
      <c r="AE64" s="347" t="str">
        <f>IFERROR(IF(AF64="","",IF(AF64&lt;=0.2,"Leve",IF(AF64&lt;=0.4,"Menor",IF(AF64&lt;=0.6,"Moderado",IF(AF64&lt;=0.8,"Mayor","Catastrófico"))))),"")</f>
        <v>Moderado</v>
      </c>
      <c r="AF64" s="350">
        <v>0.45</v>
      </c>
      <c r="AG64" s="35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Moderado</v>
      </c>
      <c r="AH64" s="890"/>
      <c r="AI64" s="793"/>
      <c r="AJ64" s="793"/>
      <c r="AK64" s="361"/>
      <c r="AL64" s="897"/>
      <c r="AM64" s="897"/>
      <c r="AN64" s="793"/>
      <c r="AO64" s="732"/>
      <c r="AP64" s="730"/>
      <c r="AQ64" s="762"/>
      <c r="AR64" s="894"/>
    </row>
    <row r="65" spans="1:44" ht="114" customHeight="1" x14ac:dyDescent="0.25">
      <c r="A65" s="660"/>
      <c r="B65" s="870" t="s">
        <v>756</v>
      </c>
      <c r="C65" s="870" t="s">
        <v>787</v>
      </c>
      <c r="D65" s="870" t="s">
        <v>1704</v>
      </c>
      <c r="E65" s="814" t="s">
        <v>788</v>
      </c>
      <c r="F65" s="873" t="s">
        <v>98</v>
      </c>
      <c r="G65" s="874">
        <v>0.6</v>
      </c>
      <c r="H65" s="874" t="s">
        <v>140</v>
      </c>
      <c r="I65" s="755" t="str">
        <f>IF(NOT(ISERROR(MATCH(H65,'[27]Tabla Impacto'!$B$221:$B$223,0))),'[27]Tabla Impacto'!$F$223&amp;"Por favor no seleccionar los criterios de impacto(Afectación Económica o presupuestal y Pérdida Reputacional)",H65)</f>
        <v xml:space="preserve">     El riesgo afecta la imagen de la entidad con algunos usuarios de relevancia frente al logro de los objetivos</v>
      </c>
      <c r="J65" s="873" t="s">
        <v>72</v>
      </c>
      <c r="K65" s="874">
        <v>0.6</v>
      </c>
      <c r="L65" s="877" t="str">
        <f>IF(OR(AND(F65="Muy Baja",J65="Leve"),AND(F65="Muy Baja",J65="Menor"),AND(F65="Baja",J65="Leve")),"Bajo",IF(OR(AND(F65="Muy baja",J65="Moderado"),AND(F65="Baja",J65="Menor"),AND(F65="Baja",J65="Moderado"),AND(F65="Media",J65="Leve"),AND(F65="Media",J65="Menor"),AND(F65="Media",J65="Moderado"),AND(F65="Alta",J65="Leve"),AND(F65="Alta",J65="Menor")),"Moderado",IF(OR(AND(F65="Muy Baja",J65="Mayor"),AND(F65="Baja",J65="Mayor"),AND(F65="Media",J65="Mayor"),AND(F65="Alta",J65="Moderado"),AND(F65="Alta",J65="Mayor"),AND(F65="Muy Alta",J65="Leve"),AND(F65="Muy Alta",J65="Menor"),AND(F65="Muy Alta",J65="Moderado"),AND(F65="Muy Alta",J65="Mayor")),"Alto",IF(OR(AND(F65="Muy Baja",J65="Catastrófico"),AND(F65="Baja",J65="Catastrófico"),AND(F65="Media",J65="Catastrófico"),AND(F65="Alta",J65="Catastrófico"),AND(F65="Muy Alta",J65="Catastrófico")),"Extremo",""))))</f>
        <v>Moderado</v>
      </c>
      <c r="M65" s="729">
        <v>1</v>
      </c>
      <c r="N65" s="814" t="s">
        <v>1523</v>
      </c>
      <c r="O65" s="814" t="s">
        <v>789</v>
      </c>
      <c r="P65" s="767" t="s">
        <v>782</v>
      </c>
      <c r="Q65" s="767" t="s">
        <v>790</v>
      </c>
      <c r="R65" s="767" t="s">
        <v>761</v>
      </c>
      <c r="S65" s="814" t="s">
        <v>762</v>
      </c>
      <c r="T65" s="814" t="s">
        <v>791</v>
      </c>
      <c r="U65" s="729" t="str">
        <f>IF(OR(V65="Preventivo",V65="Detectivo"),"Probabilidad",IF(V65="Correctivo","Impacto",""))</f>
        <v>Probabilidad</v>
      </c>
      <c r="V65" s="765" t="s">
        <v>12</v>
      </c>
      <c r="W65" s="765" t="s">
        <v>7</v>
      </c>
      <c r="X65" s="766" t="str">
        <f>IF(AND(V65="Preventivo",W65="Automático"),"50%",IF(AND(V65="Preventivo",W65="Manual"),"40%",IF(AND(V65="Detectivo",W65="Automático"),"40%",IF(AND(V65="Detectivo",W65="Manual"),"30%",IF(AND(V65="Correctivo",W65="Automático"),"35%",IF(AND(V65="Correctivo",W65="Manual"),"25%",""))))))</f>
        <v>40%</v>
      </c>
      <c r="Y65" s="765" t="s">
        <v>17</v>
      </c>
      <c r="Z65" s="765" t="s">
        <v>20</v>
      </c>
      <c r="AA65" s="765" t="s">
        <v>110</v>
      </c>
      <c r="AB65" s="791">
        <f>IFERROR(IF(U65="Probabilidad",(G65-(+G65*X65)),IF(U65="Impacto",G65,"")),"")</f>
        <v>0.36</v>
      </c>
      <c r="AC65" s="792" t="str">
        <f>IFERROR(IF(AB65="","",IF(AB65&lt;=0.2,"Muy Baja",IF(AB65&lt;=0.4,"Baja",IF(AB65&lt;=0.6,"Media",IF(AB65&lt;=0.8,"Alta","Muy Alta"))))),"")</f>
        <v>Baja</v>
      </c>
      <c r="AD65" s="777">
        <f>+AB65</f>
        <v>0.36</v>
      </c>
      <c r="AE65" s="792" t="str">
        <f>IFERROR(IF(AF65="","",IF(AF65&lt;=0.2,"Leve",IF(AF65&lt;=0.4,"Menor",IF(AF65&lt;=0.6,"Moderado",IF(AF65&lt;=0.8,"Mayor","Catastrófico"))))),"")</f>
        <v>Moderado</v>
      </c>
      <c r="AF65" s="777">
        <f>IFERROR(IF(U65="Impacto",(K65-(+K65*X65)),IF(U65="Probabilidad",K65,"")),"")</f>
        <v>0.6</v>
      </c>
      <c r="AG65" s="898" t="str">
        <f>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Moderado</v>
      </c>
      <c r="AH65" s="888" t="s">
        <v>124</v>
      </c>
      <c r="AI65" s="814" t="s">
        <v>1014</v>
      </c>
      <c r="AJ65" s="814" t="s">
        <v>1527</v>
      </c>
      <c r="AK65" s="320"/>
      <c r="AL65" s="895" t="s">
        <v>1011</v>
      </c>
      <c r="AM65" s="895" t="s">
        <v>1532</v>
      </c>
      <c r="AN65" s="814" t="s">
        <v>1017</v>
      </c>
      <c r="AO65" s="732" t="s">
        <v>1574</v>
      </c>
      <c r="AP65" s="730"/>
      <c r="AQ65" s="760" t="s">
        <v>1561</v>
      </c>
      <c r="AR65" s="894" t="s">
        <v>1735</v>
      </c>
    </row>
    <row r="66" spans="1:44" ht="114" customHeight="1" x14ac:dyDescent="0.25">
      <c r="A66" s="660"/>
      <c r="B66" s="871"/>
      <c r="C66" s="871"/>
      <c r="D66" s="871"/>
      <c r="E66" s="815"/>
      <c r="F66" s="774"/>
      <c r="G66" s="875"/>
      <c r="H66" s="875"/>
      <c r="I66" s="756"/>
      <c r="J66" s="774"/>
      <c r="K66" s="875"/>
      <c r="L66" s="878"/>
      <c r="M66" s="764"/>
      <c r="N66" s="815"/>
      <c r="O66" s="815"/>
      <c r="P66" s="768"/>
      <c r="Q66" s="768"/>
      <c r="R66" s="768"/>
      <c r="S66" s="815"/>
      <c r="T66" s="815"/>
      <c r="U66" s="759"/>
      <c r="V66" s="759"/>
      <c r="W66" s="759"/>
      <c r="X66" s="759"/>
      <c r="Y66" s="759"/>
      <c r="Z66" s="759"/>
      <c r="AA66" s="759"/>
      <c r="AB66" s="764"/>
      <c r="AC66" s="778"/>
      <c r="AD66" s="885"/>
      <c r="AE66" s="778"/>
      <c r="AF66" s="885"/>
      <c r="AG66" s="778"/>
      <c r="AH66" s="889"/>
      <c r="AI66" s="815"/>
      <c r="AJ66" s="815"/>
      <c r="AK66" s="356" t="s">
        <v>1526</v>
      </c>
      <c r="AL66" s="896"/>
      <c r="AM66" s="896"/>
      <c r="AN66" s="815"/>
      <c r="AO66" s="732"/>
      <c r="AP66" s="730"/>
      <c r="AQ66" s="761"/>
      <c r="AR66" s="894"/>
    </row>
    <row r="67" spans="1:44" ht="243.75" customHeight="1" x14ac:dyDescent="0.35">
      <c r="A67" s="660"/>
      <c r="B67" s="872"/>
      <c r="C67" s="872"/>
      <c r="D67" s="872"/>
      <c r="E67" s="793"/>
      <c r="F67" s="773"/>
      <c r="G67" s="876"/>
      <c r="H67" s="876"/>
      <c r="I67" s="357"/>
      <c r="J67" s="773"/>
      <c r="K67" s="876"/>
      <c r="L67" s="879"/>
      <c r="M67" s="337">
        <v>2</v>
      </c>
      <c r="N67" s="793"/>
      <c r="O67" s="793"/>
      <c r="P67" s="358" t="s">
        <v>782</v>
      </c>
      <c r="Q67" s="338" t="s">
        <v>792</v>
      </c>
      <c r="R67" s="338" t="s">
        <v>765</v>
      </c>
      <c r="S67" s="793"/>
      <c r="T67" s="793"/>
      <c r="U67" s="337" t="s">
        <v>1</v>
      </c>
      <c r="V67" s="359" t="s">
        <v>14</v>
      </c>
      <c r="W67" s="359" t="s">
        <v>7</v>
      </c>
      <c r="X67" s="360">
        <v>0.25</v>
      </c>
      <c r="Y67" s="359" t="s">
        <v>17</v>
      </c>
      <c r="Z67" s="359" t="s">
        <v>20</v>
      </c>
      <c r="AA67" s="359" t="s">
        <v>468</v>
      </c>
      <c r="AB67" s="360">
        <v>0.36</v>
      </c>
      <c r="AC67" s="347" t="str">
        <f>IFERROR(IF(AB67="","",IF(AB67&lt;=0.2,"Muy Baja",IF(AB67&lt;=0.4,"Baja",IF(AB67&lt;=0.6,"Media",IF(AB67&lt;=0.8,"Alta","Muy Alta"))))),"")</f>
        <v>Baja</v>
      </c>
      <c r="AD67" s="348">
        <v>0.36</v>
      </c>
      <c r="AE67" s="347" t="str">
        <f>IFERROR(IF(AF67="","",IF(AF67&lt;=0.2,"Leve",IF(AF67&lt;=0.4,"Menor",IF(AF67&lt;=0.6,"Moderado",IF(AF67&lt;=0.8,"Mayor","Catastrófico"))))),"")</f>
        <v>Moderado</v>
      </c>
      <c r="AF67" s="348">
        <v>0.45</v>
      </c>
      <c r="AG67" s="35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Moderado</v>
      </c>
      <c r="AH67" s="890"/>
      <c r="AI67" s="793"/>
      <c r="AJ67" s="793"/>
      <c r="AK67" s="361"/>
      <c r="AL67" s="897"/>
      <c r="AM67" s="897"/>
      <c r="AN67" s="793"/>
      <c r="AO67" s="732"/>
      <c r="AP67" s="730"/>
      <c r="AQ67" s="762"/>
      <c r="AR67" s="894"/>
    </row>
    <row r="68" spans="1:44" ht="114" customHeight="1" x14ac:dyDescent="0.25">
      <c r="A68" s="660"/>
      <c r="B68" s="763" t="s">
        <v>888</v>
      </c>
      <c r="C68" s="794" t="s">
        <v>1018</v>
      </c>
      <c r="D68" s="763" t="s">
        <v>793</v>
      </c>
      <c r="E68" s="742" t="s">
        <v>240</v>
      </c>
      <c r="F68" s="757" t="s">
        <v>98</v>
      </c>
      <c r="G68" s="755">
        <v>0.6</v>
      </c>
      <c r="H68" s="755" t="s">
        <v>882</v>
      </c>
      <c r="I68" s="755" t="str">
        <f>IF(NOT(ISERROR(MATCH(H68,'[27]Tabla Impacto'!$B$221:$B$223,0))),'[27]Tabla Impacto'!$F$223&amp;"Por favor no seleccionar los criterios de impacto(Afectación Económica o presupuestal y Pérdida Reputacional)",H68)</f>
        <v xml:space="preserve">     El riesgo afecta la imagen de la entidad internamente, de conocimiento general, nivel interno, de junta directiva y accionistas y/o de proveedores</v>
      </c>
      <c r="J68" s="899" t="s">
        <v>75</v>
      </c>
      <c r="K68" s="755">
        <v>0.4</v>
      </c>
      <c r="L68" s="758" t="str">
        <f>IF(OR(AND(F68="Muy Baja",J68="Leve"),AND(F68="Muy Baja",J68="Menor"),AND(F68="Baja",J68="Leve")),"Bajo",IF(OR(AND(F68="Muy baja",J68="Moderado"),AND(F68="Baja",J68="Menor"),AND(F68="Baja",J68="Moderado"),AND(F68="Media",J68="Leve"),AND(F68="Media",J68="Menor"),AND(F68="Media",J68="Moderado"),AND(F68="Alta",J68="Leve"),AND(F68="Alta",J68="Menor")),"Moderado",IF(OR(AND(F68="Muy Baja",J68="Mayor"),AND(F68="Baja",J68="Mayor"),AND(F68="Media",J68="Mayor"),AND(F68="Alta",J68="Moderado"),AND(F68="Alta",J68="Mayor"),AND(F68="Muy Alta",J68="Leve"),AND(F68="Muy Alta",J68="Menor"),AND(F68="Muy Alta",J68="Moderado"),AND(F68="Muy Alta",J68="Mayor")),"Alto",IF(OR(AND(F68="Muy Baja",J68="Catastrófico"),AND(F68="Baja",J68="Catastrófico"),AND(F68="Media",J68="Catastrófico"),AND(F68="Alta",J68="Catastrófico"),AND(F68="Muy Alta",J68="Catastrófico")),"Extremo",""))))</f>
        <v>Moderado</v>
      </c>
      <c r="M68" s="729">
        <v>1</v>
      </c>
      <c r="N68" s="742" t="s">
        <v>1527</v>
      </c>
      <c r="O68" s="767" t="s">
        <v>794</v>
      </c>
      <c r="P68" s="767" t="s">
        <v>782</v>
      </c>
      <c r="Q68" s="767" t="s">
        <v>1533</v>
      </c>
      <c r="R68" s="767" t="s">
        <v>1534</v>
      </c>
      <c r="S68" s="742" t="s">
        <v>890</v>
      </c>
      <c r="T68" s="743" t="s">
        <v>1535</v>
      </c>
      <c r="U68" s="729" t="str">
        <f>IF(OR(V68="Preventivo",V68="Detectivo"),"Probabilidad",IF(V68="Correctivo","Impacto",""))</f>
        <v>Probabilidad</v>
      </c>
      <c r="V68" s="765" t="s">
        <v>12</v>
      </c>
      <c r="W68" s="765" t="s">
        <v>7</v>
      </c>
      <c r="X68" s="766" t="str">
        <f>IF(AND(V68="Preventivo",W68="Automático"),"50%",IF(AND(V68="Preventivo",W68="Manual"),"40%",IF(AND(V68="Detectivo",W68="Automático"),"40%",IF(AND(V68="Detectivo",W68="Manual"),"30%",IF(AND(V68="Correctivo",W68="Automático"),"35%",IF(AND(V68="Correctivo",W68="Manual"),"25%",""))))))</f>
        <v>40%</v>
      </c>
      <c r="Y68" s="765" t="s">
        <v>17</v>
      </c>
      <c r="Z68" s="765" t="s">
        <v>20</v>
      </c>
      <c r="AA68" s="765" t="s">
        <v>110</v>
      </c>
      <c r="AB68" s="791">
        <f>IFERROR(IF(U68="Probabilidad",(G68-(+G68*X68)),IF(U68="Impacto",G68,"")),"")</f>
        <v>0.36</v>
      </c>
      <c r="AC68" s="792" t="str">
        <f>IFERROR(IF(AB68="","",IF(AB68&lt;=0.2,"Muy Baja",IF(AB68&lt;=0.4,"Baja",IF(AB68&lt;=0.6,"Media",IF(AB68&lt;=0.8,"Alta","Muy Alta"))))),"")</f>
        <v>Baja</v>
      </c>
      <c r="AD68" s="777">
        <f>+AB68</f>
        <v>0.36</v>
      </c>
      <c r="AE68" s="792" t="str">
        <f>IFERROR(IF(AF68="","",IF(AF68&lt;=0.2,"Leve",IF(AF68&lt;=0.4,"Menor",IF(AF68&lt;=0.6,"Moderado",IF(AF68&lt;=0.8,"Mayor","Catastrófico"))))),"")</f>
        <v>Menor</v>
      </c>
      <c r="AF68" s="777">
        <f>IFERROR(IF(U68="Impacto",(K68-(+K68*X68)),IF(U68="Probabilidad",K68,"")),"")</f>
        <v>0.4</v>
      </c>
      <c r="AG68" s="898" t="str">
        <f>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Moderado</v>
      </c>
      <c r="AH68" s="765" t="s">
        <v>124</v>
      </c>
      <c r="AI68" s="742" t="s">
        <v>1536</v>
      </c>
      <c r="AJ68" s="742" t="s">
        <v>1527</v>
      </c>
      <c r="AK68" s="814" t="s">
        <v>1526</v>
      </c>
      <c r="AL68" s="790" t="s">
        <v>1011</v>
      </c>
      <c r="AM68" s="788" t="s">
        <v>1537</v>
      </c>
      <c r="AN68" s="814" t="s">
        <v>1020</v>
      </c>
      <c r="AO68" s="732" t="s">
        <v>1576</v>
      </c>
      <c r="AP68" s="730"/>
      <c r="AQ68" s="760" t="s">
        <v>1563</v>
      </c>
      <c r="AR68" s="670" t="s">
        <v>1736</v>
      </c>
    </row>
    <row r="69" spans="1:44" ht="294" customHeight="1" x14ac:dyDescent="0.25">
      <c r="A69" s="660"/>
      <c r="B69" s="824"/>
      <c r="C69" s="824"/>
      <c r="D69" s="824"/>
      <c r="E69" s="781"/>
      <c r="F69" s="778"/>
      <c r="G69" s="756"/>
      <c r="H69" s="756"/>
      <c r="I69" s="756"/>
      <c r="J69" s="756"/>
      <c r="K69" s="756"/>
      <c r="L69" s="778"/>
      <c r="M69" s="759"/>
      <c r="N69" s="759"/>
      <c r="O69" s="768"/>
      <c r="P69" s="768"/>
      <c r="Q69" s="768"/>
      <c r="R69" s="768"/>
      <c r="S69" s="759"/>
      <c r="T69" s="759"/>
      <c r="U69" s="759"/>
      <c r="V69" s="759"/>
      <c r="W69" s="759"/>
      <c r="X69" s="759"/>
      <c r="Y69" s="759"/>
      <c r="Z69" s="759"/>
      <c r="AA69" s="759"/>
      <c r="AB69" s="764"/>
      <c r="AC69" s="778"/>
      <c r="AD69" s="885"/>
      <c r="AE69" s="778"/>
      <c r="AF69" s="885"/>
      <c r="AG69" s="778"/>
      <c r="AH69" s="764"/>
      <c r="AI69" s="759"/>
      <c r="AJ69" s="759"/>
      <c r="AK69" s="793"/>
      <c r="AL69" s="759"/>
      <c r="AM69" s="789"/>
      <c r="AN69" s="793"/>
      <c r="AO69" s="839"/>
      <c r="AP69" s="730"/>
      <c r="AQ69" s="762"/>
      <c r="AR69" s="670"/>
    </row>
    <row r="70" spans="1:44" ht="316.5" customHeight="1" x14ac:dyDescent="0.25">
      <c r="A70" s="660"/>
      <c r="B70" s="331" t="s">
        <v>1021</v>
      </c>
      <c r="C70" s="433" t="s">
        <v>1022</v>
      </c>
      <c r="D70" s="331" t="s">
        <v>1023</v>
      </c>
      <c r="E70" s="292">
        <v>2</v>
      </c>
      <c r="F70" s="366" t="s">
        <v>376</v>
      </c>
      <c r="G70" s="367">
        <v>0.2</v>
      </c>
      <c r="H70" s="367" t="s">
        <v>1024</v>
      </c>
      <c r="I70" s="368"/>
      <c r="J70" s="366" t="s">
        <v>75</v>
      </c>
      <c r="K70" s="367">
        <v>0.4</v>
      </c>
      <c r="L70" s="437" t="s">
        <v>374</v>
      </c>
      <c r="M70" s="280">
        <v>1</v>
      </c>
      <c r="N70" s="292" t="s">
        <v>1523</v>
      </c>
      <c r="O70" s="326" t="s">
        <v>1025</v>
      </c>
      <c r="P70" s="326" t="s">
        <v>293</v>
      </c>
      <c r="Q70" s="326" t="s">
        <v>1026</v>
      </c>
      <c r="R70" s="326" t="s">
        <v>1027</v>
      </c>
      <c r="S70" s="292" t="s">
        <v>1028</v>
      </c>
      <c r="T70" s="292" t="s">
        <v>1029</v>
      </c>
      <c r="U70" s="280" t="s">
        <v>2</v>
      </c>
      <c r="V70" s="345" t="s">
        <v>12</v>
      </c>
      <c r="W70" s="345" t="s">
        <v>7</v>
      </c>
      <c r="X70" s="346">
        <v>0.4</v>
      </c>
      <c r="Y70" s="345" t="s">
        <v>17</v>
      </c>
      <c r="Z70" s="345" t="s">
        <v>20</v>
      </c>
      <c r="AA70" s="345" t="s">
        <v>110</v>
      </c>
      <c r="AB70" s="355">
        <v>0.12</v>
      </c>
      <c r="AC70" s="369" t="s">
        <v>42</v>
      </c>
      <c r="AD70" s="346">
        <v>0.12</v>
      </c>
      <c r="AE70" s="369" t="s">
        <v>75</v>
      </c>
      <c r="AF70" s="346">
        <v>0.4</v>
      </c>
      <c r="AG70" s="370" t="s">
        <v>374</v>
      </c>
      <c r="AH70" s="345" t="s">
        <v>124</v>
      </c>
      <c r="AI70" s="900" t="s">
        <v>1030</v>
      </c>
      <c r="AJ70" s="901"/>
      <c r="AK70" s="901"/>
      <c r="AL70" s="902"/>
      <c r="AM70" s="371" t="s">
        <v>1538</v>
      </c>
      <c r="AN70" s="292" t="s">
        <v>1031</v>
      </c>
      <c r="AO70" s="226" t="s">
        <v>1572</v>
      </c>
      <c r="AP70" s="730"/>
      <c r="AQ70" s="427" t="s">
        <v>1563</v>
      </c>
      <c r="AR70" s="182"/>
    </row>
    <row r="71" spans="1:44" ht="227.25" customHeight="1" x14ac:dyDescent="0.25">
      <c r="A71" s="659" t="s">
        <v>1062</v>
      </c>
      <c r="B71" s="722" t="s">
        <v>298</v>
      </c>
      <c r="C71" s="722" t="s">
        <v>299</v>
      </c>
      <c r="D71" s="284" t="s">
        <v>1036</v>
      </c>
      <c r="E71" s="903">
        <v>115</v>
      </c>
      <c r="F71" s="904" t="str">
        <f>IF(E71&lt;=0,"",IF(E71&lt;=2,"Muy Baja",IF(E71&lt;=24,"Baja",IF(E71&lt;=500,"Media",IF(E71&lt;=5000,"Alta","Muy Alta")))))</f>
        <v>Media</v>
      </c>
      <c r="G71" s="905">
        <f>IF(F71="","",IF(F71="Muy Baja",0.2,IF(F71="Baja",0.4,IF(F71="Media",0.6,IF(F71="Alta",0.8,IF(F71="Muy Alta",1,))))))</f>
        <v>0.6</v>
      </c>
      <c r="H71" s="906" t="s">
        <v>140</v>
      </c>
      <c r="I71" s="905" t="str">
        <f>IF(NOT(ISERROR(MATCH(H71,'[16]Tabla Impacto'!$B$221:$B$223,0))),'[16]Tabla Impacto'!$F$223&amp;"Por favor no seleccionar los criterios de impacto(Afectación Económica o presupuestal y Pérdida Reputacional)",H71)</f>
        <v xml:space="preserve">     El riesgo afecta la imagen de la entidad con algunos usuarios de relevancia frente al logro de los objetivos</v>
      </c>
      <c r="J71" s="907" t="str">
        <f>IF(OR(I71='[16]Tabla Impacto'!$C$11,I71='[16]Tabla Impacto'!$D$11),"Leve",IF(OR(I71='[16]Tabla Impacto'!$C$12,I71='[16]Tabla Impacto'!$D$12),"Menor",IF(OR(I71='[16]Tabla Impacto'!$C$13,I71='[16]Tabla Impacto'!$D$13),"Moderado",IF(OR(I71='[16]Tabla Impacto'!$C$14,I71='[16]Tabla Impacto'!$D$14),"Mayor",IF(OR(I71='[16]Tabla Impacto'!$C$15,I71='[16]Tabla Impacto'!$D$15),"Catastrófico","")))))</f>
        <v>Moderado</v>
      </c>
      <c r="K71" s="908">
        <f>IF(J71="","",IF(J71="Leve",0.2,IF(J71="Menor",0.4,IF(J71="Moderado",0.6,IF(J71="Mayor",0.8,IF(J71="Catastrófico",1,))))))</f>
        <v>0.6</v>
      </c>
      <c r="L71" s="921" t="str">
        <f>IF(OR(AND(F71="Muy Baja",J71="Leve"),AND(F71="Muy Baja",J71="Menor"),AND(F71="Baja",J71="Leve")),"Bajo",IF(OR(AND(F71="Muy baja",J71="Moderado"),AND(F71="Baja",J71="Menor"),AND(F71="Baja",J71="Moderado"),AND(F71="Media",J71="Leve"),AND(F71="Media",J71="Menor"),AND(F71="Media",J71="Moderado"),AND(F71="Alta",J71="Leve"),AND(F71="Alta",J71="Menor")),"Moderado",IF(OR(AND(F71="Muy Baja",J71="Mayor"),AND(F71="Baja",J71="Mayor"),AND(F71="Media",J71="Mayor"),AND(F71="Alta",J71="Moderado"),AND(F71="Alta",J71="Mayor"),AND(F71="Muy Alta",J71="Leve"),AND(F71="Muy Alta",J71="Menor"),AND(F71="Muy Alta",J71="Moderado"),AND(F71="Muy Alta",J71="Mayor")),"Alto",IF(OR(AND(F71="Muy Baja",J71="Catastrófico"),AND(F71="Baja",J71="Catastrófico"),AND(F71="Media",J71="Catastrófico"),AND(F71="Alta",J71="Catastrófico"),AND(F71="Muy Alta",J71="Catastrófico")),"Extremo",""))))</f>
        <v>Moderado</v>
      </c>
      <c r="M71" s="372">
        <v>1</v>
      </c>
      <c r="N71" s="284" t="s">
        <v>300</v>
      </c>
      <c r="O71" s="331" t="s">
        <v>301</v>
      </c>
      <c r="P71" s="331" t="s">
        <v>302</v>
      </c>
      <c r="Q71" s="331" t="s">
        <v>303</v>
      </c>
      <c r="R71" s="331" t="s">
        <v>304</v>
      </c>
      <c r="S71" s="331" t="s">
        <v>305</v>
      </c>
      <c r="T71" s="331" t="s">
        <v>306</v>
      </c>
      <c r="U71" s="456" t="str">
        <f t="shared" ref="U71:U75" si="33">IF(OR(V71="Preventivo",V71="Detectivo"),"Probabilidad",IF(V71="Correctivo","Impacto",""))</f>
        <v>Probabilidad</v>
      </c>
      <c r="V71" s="339" t="s">
        <v>13</v>
      </c>
      <c r="W71" s="339" t="s">
        <v>7</v>
      </c>
      <c r="X71" s="340" t="str">
        <f t="shared" ref="X71:X75" si="34">IF(AND(V71="Preventivo",W71="Automático"),"50%",IF(AND(V71="Preventivo",W71="Manual"),"40%",IF(AND(V71="Detectivo",W71="Automático"),"40%",IF(AND(V71="Detectivo",W71="Manual"),"30%",IF(AND(V71="Correctivo",W71="Automático"),"35%",IF(AND(V71="Correctivo",W71="Manual"),"25%",""))))))</f>
        <v>30%</v>
      </c>
      <c r="Y71" s="339" t="s">
        <v>17</v>
      </c>
      <c r="Z71" s="339" t="s">
        <v>20</v>
      </c>
      <c r="AA71" s="339" t="s">
        <v>110</v>
      </c>
      <c r="AB71" s="446">
        <f>IFERROR(IF(U71="Probabilidad",(G71-(+G71*X71)),IF(U71="Impacto",G71,"")),"")</f>
        <v>0.42</v>
      </c>
      <c r="AC71" s="447" t="str">
        <f>IFERROR(IF(AB71="","",IF(AB71&lt;=0.2,"Muy Baja",IF(AB71&lt;=0.4,"Baja",IF(AB71&lt;=0.6,"Media",IF(AB71&lt;=0.8,"Alta","Muy Alta"))))),"")</f>
        <v>Media</v>
      </c>
      <c r="AD71" s="332">
        <f>+AB71</f>
        <v>0.42</v>
      </c>
      <c r="AE71" s="448" t="str">
        <f t="shared" ref="AE71:AE75" si="35">IFERROR(IF(AF71="","",IF(AF71&lt;=0.2,"Leve",IF(AF71&lt;=0.4,"Menor",IF(AF71&lt;=0.6,"Moderado",IF(AF71&lt;=0.8,"Mayor","Catastrófico"))))),"")</f>
        <v>Moderado</v>
      </c>
      <c r="AF71" s="332">
        <f>IFERROR(IF(U71="Impacto",(K71-(+K71*X71)),IF(U71="Probabilidad",K71,"")),"")</f>
        <v>0.6</v>
      </c>
      <c r="AG71" s="373" t="str">
        <f>IFERROR(IF(OR(AND(AC71="Muy Baja",AE71="Leve"),AND(AC71="Muy Baja",AE71="Menor"),AND(AC71="Baja",AE71="Leve")),"Bajo",IF(OR(AND(AC71="Muy baja",AE71="Moderado"),AND(AC71="Baja",AE71="Menor"),AND(AC71="Baja",AE71="Moderado"),AND(AC71="Media",AE71="Leve"),AND(AC71="Media",AE71="Menor"),AND(AC71="Media",AE71="Moderado"),AND(AC71="Alta",AE71="Leve"),AND(AC71="Alta",AE71="Menor")),"Moderado",IF(OR(AND(AC71="Muy Baja",AE71="Mayor"),AND(AC71="Baja",AE71="Mayor"),AND(AC71="Media",AE71="Mayor"),AND(AC71="Alta",AE71="Moderado"),AND(AC71="Alta",AE71="Mayor"),AND(AC71="Muy Alta",AE71="Leve"),AND(AC71="Muy Alta",AE71="Menor"),AND(AC71="Muy Alta",AE71="Moderado"),AND(AC71="Muy Alta",AE71="Mayor")),"Alto",IF(OR(AND(AC71="Muy Baja",AE71="Catastrófico"),AND(AC71="Baja",AE71="Catastrófico"),AND(AC71="Media",AE71="Catastrófico"),AND(AC71="Alta",AE71="Catastrófico"),AND(AC71="Muy Alta",AE71="Catastrófico")),"Extremo","")))),"")</f>
        <v>Moderado</v>
      </c>
      <c r="AH71" s="922" t="s">
        <v>124</v>
      </c>
      <c r="AI71" s="696" t="s">
        <v>307</v>
      </c>
      <c r="AJ71" s="696" t="s">
        <v>300</v>
      </c>
      <c r="AK71" s="727" t="s">
        <v>1035</v>
      </c>
      <c r="AL71" s="727" t="s">
        <v>1539</v>
      </c>
      <c r="AM71" s="911"/>
      <c r="AN71" s="911" t="s">
        <v>1270</v>
      </c>
      <c r="AO71" s="912" t="s">
        <v>1640</v>
      </c>
      <c r="AP71" s="915" t="s">
        <v>1578</v>
      </c>
      <c r="AQ71" s="916"/>
      <c r="AR71" s="894" t="s">
        <v>1737</v>
      </c>
    </row>
    <row r="72" spans="1:44" ht="225" customHeight="1" x14ac:dyDescent="0.25">
      <c r="A72" s="660"/>
      <c r="B72" s="722"/>
      <c r="C72" s="722"/>
      <c r="D72" s="284" t="s">
        <v>1271</v>
      </c>
      <c r="E72" s="903"/>
      <c r="F72" s="904"/>
      <c r="G72" s="905"/>
      <c r="H72" s="906"/>
      <c r="I72" s="905"/>
      <c r="J72" s="907"/>
      <c r="K72" s="908"/>
      <c r="L72" s="921"/>
      <c r="M72" s="372">
        <v>2</v>
      </c>
      <c r="N72" s="284" t="s">
        <v>300</v>
      </c>
      <c r="O72" s="331" t="s">
        <v>301</v>
      </c>
      <c r="P72" s="331" t="s">
        <v>302</v>
      </c>
      <c r="Q72" s="331" t="s">
        <v>308</v>
      </c>
      <c r="R72" s="331" t="s">
        <v>309</v>
      </c>
      <c r="S72" s="331" t="s">
        <v>310</v>
      </c>
      <c r="T72" s="331" t="s">
        <v>1272</v>
      </c>
      <c r="U72" s="456" t="str">
        <f t="shared" si="33"/>
        <v>Probabilidad</v>
      </c>
      <c r="V72" s="339" t="s">
        <v>12</v>
      </c>
      <c r="W72" s="339" t="s">
        <v>7</v>
      </c>
      <c r="X72" s="340" t="str">
        <f>IF(AND(V72="Preventivo",W72="Automático"),"50%",IF(AND(V72="Preventivo",W72="Manual"),"40%",IF(AND(V72="Detectivo",W72="Automático"),"40%",IF(AND(V72="Detectivo",W72="Manual"),"30%",IF(AND(V72="Correctivo",W72="Automático"),"35%",IF(AND(V72="Correctivo",W72="Manual"),"25%",""))))))</f>
        <v>40%</v>
      </c>
      <c r="Y72" s="339" t="s">
        <v>17</v>
      </c>
      <c r="Z72" s="339" t="s">
        <v>20</v>
      </c>
      <c r="AA72" s="339" t="s">
        <v>110</v>
      </c>
      <c r="AB72" s="449">
        <f>IFERROR(IF(U72="Probabilidad",(AB71-(+AB71*X72)),IF(U72="Impacto",G72,"")),"")</f>
        <v>0.252</v>
      </c>
      <c r="AC72" s="447" t="str">
        <f>IFERROR(IF(AB72="","",IF(AB72&lt;=0.2,"Muy Baja",IF(AB72&lt;=0.4,"Baja",IF(AB72&lt;=0.6,"Media",IF(AB72&lt;=0.8,"Alta","Muy Alta"))))),"")</f>
        <v>Baja</v>
      </c>
      <c r="AD72" s="332">
        <f>+AB72</f>
        <v>0.252</v>
      </c>
      <c r="AE72" s="448" t="str">
        <f>IFERROR(IF(AF72="","",IF(AF72&lt;=0.2,"Leve",IF(AF72&lt;=0.4,"Menor",IF(AF72&lt;=0.6,"Moderado",IF(AF72&lt;=0.8,"Mayor","Catastrófico"))))),"")</f>
        <v>Moderado</v>
      </c>
      <c r="AF72" s="252">
        <f>IFERROR(IF(U72="Impacto",(K72-(+K72*X72)),IF(U72="Probabilidad",AF71,"")),"")</f>
        <v>0.6</v>
      </c>
      <c r="AG72" s="373" t="str">
        <f>IFERROR(IF(OR(AND(AC72="Muy Baja",AE72="Leve"),AND(AC72="Muy Baja",AE72="Menor"),AND(AC72="Baja",AE72="Leve")),"Bajo",IF(OR(AND(AC72="Muy baja",AE72="Moderado"),AND(AC72="Baja",AE72="Menor"),AND(AC72="Baja",AE72="Moderado"),AND(AC72="Media",AE72="Leve"),AND(AC72="Media",AE72="Menor"),AND(AC72="Media",AE72="Moderado"),AND(AC72="Alta",AE72="Leve"),AND(AC72="Alta",AE72="Menor")),"Moderado",IF(OR(AND(AC72="Muy Baja",AE72="Mayor"),AND(AC72="Baja",AE72="Mayor"),AND(AC72="Media",AE72="Mayor"),AND(AC72="Alta",AE72="Moderado"),AND(AC72="Alta",AE72="Mayor"),AND(AC72="Muy Alta",AE72="Leve"),AND(AC72="Muy Alta",AE72="Menor"),AND(AC72="Muy Alta",AE72="Moderado"),AND(AC72="Muy Alta",AE72="Mayor")),"Alto",IF(OR(AND(AC72="Muy Baja",AE72="Catastrófico"),AND(AC72="Baja",AE72="Catastrófico"),AND(AC72="Media",AE72="Catastrófico"),AND(AC72="Alta",AE72="Catastrófico"),AND(AC72="Muy Alta",AE72="Catastrófico")),"Extremo","")))),"")</f>
        <v>Moderado</v>
      </c>
      <c r="AH72" s="922"/>
      <c r="AI72" s="923"/>
      <c r="AJ72" s="923"/>
      <c r="AK72" s="909"/>
      <c r="AL72" s="909"/>
      <c r="AM72" s="911"/>
      <c r="AN72" s="911"/>
      <c r="AO72" s="913"/>
      <c r="AP72" s="917"/>
      <c r="AQ72" s="918"/>
      <c r="AR72" s="894"/>
    </row>
    <row r="73" spans="1:44" ht="185.25" customHeight="1" x14ac:dyDescent="0.25">
      <c r="A73" s="660"/>
      <c r="B73" s="722"/>
      <c r="C73" s="722"/>
      <c r="D73" s="284" t="s">
        <v>1273</v>
      </c>
      <c r="E73" s="903"/>
      <c r="F73" s="904"/>
      <c r="G73" s="905"/>
      <c r="H73" s="906"/>
      <c r="I73" s="905"/>
      <c r="J73" s="907"/>
      <c r="K73" s="908"/>
      <c r="L73" s="921"/>
      <c r="M73" s="372">
        <v>3</v>
      </c>
      <c r="N73" s="284" t="s">
        <v>300</v>
      </c>
      <c r="O73" s="331" t="s">
        <v>311</v>
      </c>
      <c r="P73" s="331" t="s">
        <v>302</v>
      </c>
      <c r="Q73" s="331" t="s">
        <v>312</v>
      </c>
      <c r="R73" s="331" t="s">
        <v>313</v>
      </c>
      <c r="S73" s="331" t="s">
        <v>1274</v>
      </c>
      <c r="T73" s="331" t="s">
        <v>1705</v>
      </c>
      <c r="U73" s="456" t="str">
        <f t="shared" si="33"/>
        <v>Impacto</v>
      </c>
      <c r="V73" s="339" t="s">
        <v>14</v>
      </c>
      <c r="W73" s="339" t="s">
        <v>7</v>
      </c>
      <c r="X73" s="340" t="str">
        <f t="shared" si="34"/>
        <v>25%</v>
      </c>
      <c r="Y73" s="339" t="s">
        <v>17</v>
      </c>
      <c r="Z73" s="339" t="s">
        <v>20</v>
      </c>
      <c r="AA73" s="339" t="s">
        <v>110</v>
      </c>
      <c r="AB73" s="449">
        <f>IFERROR(IF(U73="Probabilidad",(AB72-(+AB72*X73)),IF(U73="Impacto",AB72,"")),"")</f>
        <v>0.252</v>
      </c>
      <c r="AC73" s="447" t="str">
        <f t="shared" ref="AC73:AC75" si="36">IFERROR(IF(AB73="","",IF(AB73&lt;=0.2,"Muy Baja",IF(AB73&lt;=0.4,"Baja",IF(AB73&lt;=0.6,"Media",IF(AB73&lt;=0.8,"Alta","Muy Alta"))))),"")</f>
        <v>Baja</v>
      </c>
      <c r="AD73" s="332">
        <f t="shared" ref="AD73:AD75" si="37">+AB73</f>
        <v>0.252</v>
      </c>
      <c r="AE73" s="448" t="str">
        <f t="shared" si="35"/>
        <v>Moderado</v>
      </c>
      <c r="AF73" s="252">
        <f>IFERROR(IF(U73="Impacto",(AF72-(+AF72*X73)),IF(U73="Probabilidad",AF72,"")),"")</f>
        <v>0.44999999999999996</v>
      </c>
      <c r="AG73" s="373" t="str">
        <f t="shared" ref="AG73:AG75" si="38">IFERROR(IF(OR(AND(AC73="Muy Baja",AE73="Leve"),AND(AC73="Muy Baja",AE73="Menor"),AND(AC73="Baja",AE73="Leve")),"Bajo",IF(OR(AND(AC73="Muy baja",AE73="Moderado"),AND(AC73="Baja",AE73="Menor"),AND(AC73="Baja",AE73="Moderado"),AND(AC73="Media",AE73="Leve"),AND(AC73="Media",AE73="Menor"),AND(AC73="Media",AE73="Moderado"),AND(AC73="Alta",AE73="Leve"),AND(AC73="Alta",AE73="Menor")),"Moderado",IF(OR(AND(AC73="Muy Baja",AE73="Mayor"),AND(AC73="Baja",AE73="Mayor"),AND(AC73="Media",AE73="Mayor"),AND(AC73="Alta",AE73="Moderado"),AND(AC73="Alta",AE73="Mayor"),AND(AC73="Muy Alta",AE73="Leve"),AND(AC73="Muy Alta",AE73="Menor"),AND(AC73="Muy Alta",AE73="Moderado"),AND(AC73="Muy Alta",AE73="Mayor")),"Alto",IF(OR(AND(AC73="Muy Baja",AE73="Catastrófico"),AND(AC73="Baja",AE73="Catastrófico"),AND(AC73="Media",AE73="Catastrófico"),AND(AC73="Alta",AE73="Catastrófico"),AND(AC73="Muy Alta",AE73="Catastrófico")),"Extremo","")))),"")</f>
        <v>Moderado</v>
      </c>
      <c r="AH73" s="922"/>
      <c r="AI73" s="697"/>
      <c r="AJ73" s="697"/>
      <c r="AK73" s="910"/>
      <c r="AL73" s="910"/>
      <c r="AM73" s="911"/>
      <c r="AN73" s="911"/>
      <c r="AO73" s="914"/>
      <c r="AP73" s="917"/>
      <c r="AQ73" s="918"/>
      <c r="AR73" s="894"/>
    </row>
    <row r="74" spans="1:44" ht="114" customHeight="1" x14ac:dyDescent="0.25">
      <c r="A74" s="660"/>
      <c r="B74" s="722" t="s">
        <v>314</v>
      </c>
      <c r="C74" s="722" t="s">
        <v>315</v>
      </c>
      <c r="D74" s="284" t="s">
        <v>1037</v>
      </c>
      <c r="E74" s="903">
        <v>115</v>
      </c>
      <c r="F74" s="904" t="str">
        <f>IF(E74&lt;=0,"",IF(E74&lt;=2,"Muy Baja",IF(E74&lt;=24,"Baja",IF(E74&lt;=500,"Media",IF(E74&lt;=5000,"Alta","Muy Alta")))))</f>
        <v>Media</v>
      </c>
      <c r="G74" s="905">
        <f>IF(F74="","",IF(F74="Muy Baja",0.2,IF(F74="Baja",0.4,IF(F74="Media",0.6,IF(F74="Alta",0.8,IF(F74="Muy Alta",1,))))))</f>
        <v>0.6</v>
      </c>
      <c r="H74" s="906" t="s">
        <v>140</v>
      </c>
      <c r="I74" s="905" t="str">
        <f>IF(NOT(ISERROR(MATCH(H74,'[16]Tabla Impacto'!$B$221:$B$223,0))),'[16]Tabla Impacto'!$F$223&amp;"Por favor no seleccionar los criterios de impacto(Afectación Económica o presupuestal y Pérdida Reputacional)",H74)</f>
        <v xml:space="preserve">     El riesgo afecta la imagen de la entidad con algunos usuarios de relevancia frente al logro de los objetivos</v>
      </c>
      <c r="J74" s="907" t="str">
        <f>IF(OR(I74='[16]Tabla Impacto'!$C$11,I74='[16]Tabla Impacto'!$D$11),"Leve",IF(OR(I74='[16]Tabla Impacto'!$C$12,I74='[16]Tabla Impacto'!$D$12),"Menor",IF(OR(I74='[16]Tabla Impacto'!$C$13,I74='[16]Tabla Impacto'!$D$13),"Moderado",IF(OR(I74='[16]Tabla Impacto'!$C$14,I74='[16]Tabla Impacto'!$D$14),"Mayor",IF(OR(I74='[16]Tabla Impacto'!$C$15,I74='[16]Tabla Impacto'!$D$15),"Catastrófico","")))))</f>
        <v>Moderado</v>
      </c>
      <c r="K74" s="908">
        <f>IF(J74="","",IF(J74="Leve",0.2,IF(J74="Menor",0.4,IF(J74="Moderado",0.6,IF(J74="Mayor",0.8,IF(J74="Catastrófico",1,))))))</f>
        <v>0.6</v>
      </c>
      <c r="L74" s="921" t="str">
        <f>IF(OR(AND(F74="Muy Baja",J74="Leve"),AND(F74="Muy Baja",J74="Menor"),AND(F74="Baja",J74="Leve")),"Bajo",IF(OR(AND(F74="Muy baja",J74="Moderado"),AND(F74="Baja",J74="Menor"),AND(F74="Baja",J74="Moderado"),AND(F74="Media",J74="Leve"),AND(F74="Media",J74="Menor"),AND(F74="Media",J74="Moderado"),AND(F74="Alta",J74="Leve"),AND(F74="Alta",J74="Menor")),"Moderado",IF(OR(AND(F74="Muy Baja",J74="Mayor"),AND(F74="Baja",J74="Mayor"),AND(F74="Media",J74="Mayor"),AND(F74="Alta",J74="Moderado"),AND(F74="Alta",J74="Mayor"),AND(F74="Muy Alta",J74="Leve"),AND(F74="Muy Alta",J74="Menor"),AND(F74="Muy Alta",J74="Moderado"),AND(F74="Muy Alta",J74="Mayor")),"Alto",IF(OR(AND(F74="Muy Baja",J74="Catastrófico"),AND(F74="Baja",J74="Catastrófico"),AND(F74="Media",J74="Catastrófico"),AND(F74="Alta",J74="Catastrófico"),AND(F74="Muy Alta",J74="Catastrófico")),"Extremo",""))))</f>
        <v>Moderado</v>
      </c>
      <c r="M74" s="372">
        <v>1</v>
      </c>
      <c r="N74" s="284" t="s">
        <v>300</v>
      </c>
      <c r="O74" s="331" t="s">
        <v>316</v>
      </c>
      <c r="P74" s="331" t="s">
        <v>302</v>
      </c>
      <c r="Q74" s="331" t="s">
        <v>317</v>
      </c>
      <c r="R74" s="331" t="s">
        <v>1706</v>
      </c>
      <c r="S74" s="331" t="s">
        <v>318</v>
      </c>
      <c r="T74" s="331" t="s">
        <v>319</v>
      </c>
      <c r="U74" s="456" t="str">
        <f t="shared" si="33"/>
        <v>Probabilidad</v>
      </c>
      <c r="V74" s="339" t="s">
        <v>12</v>
      </c>
      <c r="W74" s="339" t="s">
        <v>7</v>
      </c>
      <c r="X74" s="340" t="str">
        <f t="shared" si="34"/>
        <v>40%</v>
      </c>
      <c r="Y74" s="339" t="s">
        <v>18</v>
      </c>
      <c r="Z74" s="339" t="s">
        <v>20</v>
      </c>
      <c r="AA74" s="339" t="s">
        <v>110</v>
      </c>
      <c r="AB74" s="449">
        <f>IFERROR(IF(U74="Probabilidad",(G74-(+G74*X74)),IF(U74="Impacto",G74,"")),"")</f>
        <v>0.36</v>
      </c>
      <c r="AC74" s="447" t="str">
        <f>IFERROR(IF(AB74="","",IF(AB74&lt;=0.2,"Muy Baja",IF(AB74&lt;=0.4,"Baja",IF(AB74&lt;=0.6,"Media",IF(AB74&lt;=0.8,"Alta","Muy Alta"))))),"")</f>
        <v>Baja</v>
      </c>
      <c r="AD74" s="332">
        <f t="shared" si="37"/>
        <v>0.36</v>
      </c>
      <c r="AE74" s="448" t="str">
        <f t="shared" si="35"/>
        <v>Moderado</v>
      </c>
      <c r="AF74" s="332">
        <f>IFERROR(IF(U74="Impacto",(K74-(+K74*X74)),IF(U74="Probabilidad",K74,"")),"")</f>
        <v>0.6</v>
      </c>
      <c r="AG74" s="373" t="str">
        <f t="shared" si="38"/>
        <v>Moderado</v>
      </c>
      <c r="AH74" s="922" t="s">
        <v>124</v>
      </c>
      <c r="AI74" s="854" t="s">
        <v>1540</v>
      </c>
      <c r="AJ74" s="748" t="s">
        <v>300</v>
      </c>
      <c r="AK74" s="727">
        <v>44995</v>
      </c>
      <c r="AL74" s="727">
        <v>45275</v>
      </c>
      <c r="AM74" s="911"/>
      <c r="AN74" s="911"/>
      <c r="AO74" s="912" t="s">
        <v>1639</v>
      </c>
      <c r="AP74" s="917"/>
      <c r="AQ74" s="918"/>
      <c r="AR74" s="670" t="s">
        <v>1738</v>
      </c>
    </row>
    <row r="75" spans="1:44" ht="264" customHeight="1" x14ac:dyDescent="0.25">
      <c r="A75" s="660"/>
      <c r="B75" s="722"/>
      <c r="C75" s="722"/>
      <c r="D75" s="284" t="s">
        <v>1038</v>
      </c>
      <c r="E75" s="903"/>
      <c r="F75" s="904"/>
      <c r="G75" s="905"/>
      <c r="H75" s="906"/>
      <c r="I75" s="905">
        <f>IF(NOT(ISERROR(MATCH(H75,_xlfn.ANCHORARRAY(#REF!),0))),#REF!&amp;"Por favor no seleccionar los criterios de impacto",H75)</f>
        <v>0</v>
      </c>
      <c r="J75" s="907"/>
      <c r="K75" s="908"/>
      <c r="L75" s="921"/>
      <c r="M75" s="372">
        <v>2</v>
      </c>
      <c r="N75" s="284" t="s">
        <v>300</v>
      </c>
      <c r="O75" s="331" t="s">
        <v>311</v>
      </c>
      <c r="P75" s="331" t="s">
        <v>302</v>
      </c>
      <c r="Q75" s="331" t="s">
        <v>320</v>
      </c>
      <c r="R75" s="331" t="s">
        <v>321</v>
      </c>
      <c r="S75" s="331" t="s">
        <v>322</v>
      </c>
      <c r="T75" s="331" t="s">
        <v>323</v>
      </c>
      <c r="U75" s="456" t="str">
        <f t="shared" si="33"/>
        <v>Impacto</v>
      </c>
      <c r="V75" s="339" t="s">
        <v>14</v>
      </c>
      <c r="W75" s="339" t="s">
        <v>7</v>
      </c>
      <c r="X75" s="340" t="str">
        <f t="shared" si="34"/>
        <v>25%</v>
      </c>
      <c r="Y75" s="339" t="s">
        <v>18</v>
      </c>
      <c r="Z75" s="339" t="s">
        <v>20</v>
      </c>
      <c r="AA75" s="339" t="s">
        <v>110</v>
      </c>
      <c r="AB75" s="449">
        <f>IFERROR(IF(U75="Probabilidad",(AB74-(+AB74*X75)),IF(U75="Impacto",AB74,"")),"")</f>
        <v>0.36</v>
      </c>
      <c r="AC75" s="450" t="str">
        <f t="shared" si="36"/>
        <v>Baja</v>
      </c>
      <c r="AD75" s="332">
        <f t="shared" si="37"/>
        <v>0.36</v>
      </c>
      <c r="AE75" s="448" t="str">
        <f t="shared" si="35"/>
        <v>Moderado</v>
      </c>
      <c r="AF75" s="332">
        <f>IFERROR(IF(U75="Impacto",(AF74-(+AF74*X75)),IF(U75="Probabilidad",K75,"")),"")</f>
        <v>0.44999999999999996</v>
      </c>
      <c r="AG75" s="374" t="str">
        <f t="shared" si="38"/>
        <v>Moderado</v>
      </c>
      <c r="AH75" s="922"/>
      <c r="AI75" s="855"/>
      <c r="AJ75" s="748"/>
      <c r="AK75" s="697"/>
      <c r="AL75" s="697"/>
      <c r="AM75" s="911"/>
      <c r="AN75" s="911"/>
      <c r="AO75" s="914"/>
      <c r="AP75" s="919"/>
      <c r="AQ75" s="920"/>
      <c r="AR75" s="670"/>
    </row>
    <row r="76" spans="1:44" ht="114" customHeight="1" x14ac:dyDescent="0.25">
      <c r="A76" s="659" t="s">
        <v>1541</v>
      </c>
      <c r="B76" s="924" t="s">
        <v>267</v>
      </c>
      <c r="C76" s="924" t="s">
        <v>268</v>
      </c>
      <c r="D76" s="924" t="s">
        <v>269</v>
      </c>
      <c r="E76" s="814" t="s">
        <v>270</v>
      </c>
      <c r="F76" s="873" t="s">
        <v>98</v>
      </c>
      <c r="G76" s="874">
        <f>IF(F76="","",IF(F76="Muy Baja",0.2,IF(F76="Baja",0.4,IF(F76="Media",0.6,IF(F76="Alta",0.8,IF(F76="Muy Alta",1,))))))</f>
        <v>0.6</v>
      </c>
      <c r="H76" s="874" t="s">
        <v>138</v>
      </c>
      <c r="I76" s="775" t="str">
        <f>IF(NOT(ISERROR(MATCH(H76,'[28]Tabla Impacto'!$B$221:$B$223,0))),'[28]Tabla Impacto'!$F$223&amp;"Por favor no seleccionar los criterios de impacto(Afectación Económica o presupuestal y Pérdida Reputacional)",H76)</f>
        <v xml:space="preserve">     El riesgo afecta la imagen de alguna área de la organización</v>
      </c>
      <c r="J76" s="963" t="s">
        <v>271</v>
      </c>
      <c r="K76" s="874">
        <v>0.2</v>
      </c>
      <c r="L76" s="877" t="str">
        <f>IF(OR(AND(F76="Muy Baja",J76="Leve"),AND(F76="Muy Baja",J76="Menor"),AND(F76="Baja",J76="Leve")),"Bajo",IF(OR(AND(F76="Muy baja",J76="Moderado"),AND(F76="Baja",J76="Menor"),AND(F76="Baja",J76="Moderado"),AND(F76="Media",J76="Leve"),AND(F76="Media",J76="Menor"),AND(F76="Media",J76="Moderado"),AND(F76="Alta",J76="Leve"),AND(F76="Alta",J76="Menor")),"Moderado",IF(OR(AND(F76="Muy Baja",J76="Mayor"),AND(F76="Baja",J76="Mayor"),AND(F76="Media",J76="Mayor"),AND(F76="Alta",J76="Moderado"),AND(F76="Alta",J76="Mayor"),AND(F76="Muy Alta",J76="Leve"),AND(F76="Muy Alta",J76="Menor"),AND(F76="Muy Alta",J76="Moderado"),AND(F76="Muy Alta",J76="Mayor")),"Alto",IF(OR(AND(F76="Muy Baja",J76="Catastrófico"),AND(F76="Baja",J76="Catastrófico"),AND(F76="Media",J76="Catastrófico"),AND(F76="Alta",J76="Catastrófico"),AND(F76="Muy Alta",J76="Catastrófico")),"Extremo",""))))</f>
        <v>Moderado</v>
      </c>
      <c r="M76" s="825">
        <v>1</v>
      </c>
      <c r="N76" s="835" t="s">
        <v>272</v>
      </c>
      <c r="O76" s="835" t="s">
        <v>272</v>
      </c>
      <c r="P76" s="835" t="s">
        <v>273</v>
      </c>
      <c r="Q76" s="835" t="s">
        <v>274</v>
      </c>
      <c r="R76" s="835" t="s">
        <v>275</v>
      </c>
      <c r="S76" s="928" t="s">
        <v>276</v>
      </c>
      <c r="T76" s="769" t="s">
        <v>277</v>
      </c>
      <c r="U76" s="825" t="str">
        <f>IF(OR(V76="Preventivo",V76="Detectivo"),"Probabilidad",IF(V76="Correctivo","Impacto",""))</f>
        <v>Probabilidad</v>
      </c>
      <c r="V76" s="827" t="s">
        <v>12</v>
      </c>
      <c r="W76" s="827" t="s">
        <v>7</v>
      </c>
      <c r="X76" s="927" t="str">
        <f>IF(AND(V76="Preventivo",W76="Automático"),"50%",IF(AND(V76="Preventivo",W76="Manual"),"40%",IF(AND(V76="Detectivo",W76="Automático"),"40%",IF(AND(V76="Detectivo",W76="Manual"),"30%",IF(AND(V76="Correctivo",W76="Automático"),"35%",IF(AND(V76="Correctivo",W76="Manual"),"25%",""))))))</f>
        <v>40%</v>
      </c>
      <c r="Y76" s="827" t="s">
        <v>18</v>
      </c>
      <c r="Z76" s="827" t="s">
        <v>20</v>
      </c>
      <c r="AA76" s="827" t="s">
        <v>110</v>
      </c>
      <c r="AB76" s="946">
        <f>IFERROR(IF(U76="Probabilidad",(G76-(+G76*X76)),IF(U76="Impacto",G76,"")),"")</f>
        <v>0.36</v>
      </c>
      <c r="AC76" s="948" t="str">
        <f>IFERROR(IF(AB76="","",IF(AB76&lt;=0.2,"Muy Baja",IF(AB76&lt;=0.4,"Baja",IF(AB76&lt;=0.6,"Media",IF(AB76&lt;=0.8,"Alta","Muy Alta"))))),"")</f>
        <v>Baja</v>
      </c>
      <c r="AD76" s="949">
        <f>+AB76</f>
        <v>0.36</v>
      </c>
      <c r="AE76" s="948" t="str">
        <f>IFERROR(IF(AF76="","",IF(AF76&lt;=0.2,"Leve",IF(AF76&lt;=0.4,"Menor",IF(AF76&lt;=0.6,"Moderado",IF(AF76&lt;=0.8,"Mayor","Catastrófico"))))),"")</f>
        <v>Leve</v>
      </c>
      <c r="AF76" s="927">
        <f>IFERROR(IF(U76="Impacto",(K76-(+K76*X76)),IF(U76="Probabilidad",K76,"")),"")</f>
        <v>0.2</v>
      </c>
      <c r="AG76" s="950" t="str">
        <f>IFERROR(IF(OR(AND(AC76="Muy Baja",AE76="Leve"),AND(AC76="Muy Baja",AE76="Menor"),AND(AC76="Baja",AE76="Leve")),"Bajo",IF(OR(AND(AC76="Muy baja",AE76="Moderado"),AND(AC76="Baja",AE76="Menor"),AND(AC76="Baja",AE76="Moderado"),AND(AC76="Media",AE76="Leve"),AND(AC76="Media",AE76="Menor"),AND(AC76="Media",AE76="Moderado"),AND(AC76="Alta",AE76="Leve"),AND(AC76="Alta",AE76="Menor")),"Moderado",IF(OR(AND(AC76="Muy Baja",AE76="Mayor"),AND(AC76="Baja",AE76="Mayor"),AND(AC76="Media",AE76="Mayor"),AND(AC76="Alta",AE76="Moderado"),AND(AC76="Alta",AE76="Mayor"),AND(AC76="Muy Alta",AE76="Leve"),AND(AC76="Muy Alta",AE76="Menor"),AND(AC76="Muy Alta",AE76="Moderado"),AND(AC76="Muy Alta",AE76="Mayor")),"Alto",IF(OR(AND(AC76="Muy Baja",AE76="Catastrófico"),AND(AC76="Baja",AE76="Catastrófico"),AND(AC76="Media",AE76="Catastrófico"),AND(AC76="Alta",AE76="Catastrófico"),AND(AC76="Muy Alta",AE76="Catastrófico")),"Extremo","")))),"")</f>
        <v>Bajo</v>
      </c>
      <c r="AH76" s="888" t="s">
        <v>29</v>
      </c>
      <c r="AI76" s="936" t="s">
        <v>278</v>
      </c>
      <c r="AJ76" s="937"/>
      <c r="AK76" s="937"/>
      <c r="AL76" s="938"/>
      <c r="AM76" s="843" t="s">
        <v>1542</v>
      </c>
      <c r="AN76" s="843" t="s">
        <v>1039</v>
      </c>
      <c r="AO76" s="929" t="s">
        <v>1579</v>
      </c>
      <c r="AP76" s="929"/>
      <c r="AQ76" s="929" t="s">
        <v>1563</v>
      </c>
      <c r="AR76" s="1171" t="s">
        <v>1739</v>
      </c>
    </row>
    <row r="77" spans="1:44" ht="114" customHeight="1" x14ac:dyDescent="0.25">
      <c r="A77" s="660"/>
      <c r="B77" s="925"/>
      <c r="C77" s="925"/>
      <c r="D77" s="925"/>
      <c r="E77" s="815"/>
      <c r="F77" s="774"/>
      <c r="G77" s="875"/>
      <c r="H77" s="875"/>
      <c r="I77" s="756"/>
      <c r="J77" s="964"/>
      <c r="K77" s="875"/>
      <c r="L77" s="878"/>
      <c r="M77" s="759"/>
      <c r="N77" s="759"/>
      <c r="O77" s="759"/>
      <c r="P77" s="759"/>
      <c r="Q77" s="759"/>
      <c r="R77" s="759"/>
      <c r="S77" s="759"/>
      <c r="T77" s="768"/>
      <c r="U77" s="759"/>
      <c r="V77" s="759"/>
      <c r="W77" s="759"/>
      <c r="X77" s="759"/>
      <c r="Y77" s="759"/>
      <c r="Z77" s="759"/>
      <c r="AA77" s="759"/>
      <c r="AB77" s="947"/>
      <c r="AC77" s="778"/>
      <c r="AD77" s="778"/>
      <c r="AE77" s="778"/>
      <c r="AF77" s="778"/>
      <c r="AG77" s="778"/>
      <c r="AH77" s="889"/>
      <c r="AI77" s="939"/>
      <c r="AJ77" s="940"/>
      <c r="AK77" s="940"/>
      <c r="AL77" s="941"/>
      <c r="AM77" s="945"/>
      <c r="AN77" s="945"/>
      <c r="AO77" s="930"/>
      <c r="AP77" s="930"/>
      <c r="AQ77" s="930"/>
      <c r="AR77" s="1171"/>
    </row>
    <row r="78" spans="1:44" ht="114" customHeight="1" x14ac:dyDescent="0.35">
      <c r="A78" s="660"/>
      <c r="B78" s="925"/>
      <c r="C78" s="925"/>
      <c r="D78" s="925"/>
      <c r="E78" s="815"/>
      <c r="F78" s="774"/>
      <c r="G78" s="875"/>
      <c r="H78" s="875"/>
      <c r="I78" s="357"/>
      <c r="J78" s="964"/>
      <c r="K78" s="875"/>
      <c r="L78" s="878"/>
      <c r="M78" s="932">
        <v>2</v>
      </c>
      <c r="N78" s="854" t="s">
        <v>272</v>
      </c>
      <c r="O78" s="854" t="s">
        <v>272</v>
      </c>
      <c r="P78" s="932" t="s">
        <v>273</v>
      </c>
      <c r="Q78" s="854" t="s">
        <v>280</v>
      </c>
      <c r="R78" s="854" t="s">
        <v>281</v>
      </c>
      <c r="S78" s="854" t="s">
        <v>282</v>
      </c>
      <c r="T78" s="934" t="s">
        <v>283</v>
      </c>
      <c r="U78" s="932" t="s">
        <v>284</v>
      </c>
      <c r="V78" s="953" t="s">
        <v>14</v>
      </c>
      <c r="W78" s="953" t="s">
        <v>7</v>
      </c>
      <c r="X78" s="959">
        <v>0.25</v>
      </c>
      <c r="Y78" s="961" t="s">
        <v>18</v>
      </c>
      <c r="Z78" s="961" t="s">
        <v>20</v>
      </c>
      <c r="AA78" s="953" t="s">
        <v>110</v>
      </c>
      <c r="AB78" s="946">
        <v>0.36</v>
      </c>
      <c r="AC78" s="955" t="str">
        <f>IFERROR(IF(AB78="","",IF(AB78&lt;=0.2,"Muy Baja",IF(AB78&lt;=0.4,"Baja",IF(AB78&lt;=0.6,"Media",IF(AB78&lt;=0.8,"Alta","Muy Alta"))))),"")</f>
        <v>Baja</v>
      </c>
      <c r="AD78" s="957">
        <v>0.36</v>
      </c>
      <c r="AE78" s="955" t="str">
        <f>IFERROR(IF(AF78="","",IF(AF78&lt;=0.2,"Leve",IF(AF78&lt;=0.4,"Menor",IF(AF78&lt;=0.6,"Moderado",IF(AF78&lt;=0.8,"Mayor","Catastrófico"))))),"")</f>
        <v>Leve</v>
      </c>
      <c r="AF78" s="957">
        <v>0.15</v>
      </c>
      <c r="AG78" s="951" t="str">
        <f>IFERROR(IF(OR(AND(AC78="Muy Baja",AE78="Leve"),AND(AC78="Muy Baja",AE78="Menor"),AND(AC78="Baja",AE78="Leve")),"Bajo",IF(OR(AND(AC78="Muy baja",AE78="Moderado"),AND(AC78="Baja",AE78="Menor"),AND(AC78="Baja",AE78="Moderado"),AND(AC78="Media",AE78="Leve"),AND(AC78="Media",AE78="Menor"),AND(AC78="Media",AE78="Moderado"),AND(AC78="Alta",AE78="Leve"),AND(AC78="Alta",AE78="Menor")),"Moderado",IF(OR(AND(AC78="Muy Baja",AE78="Mayor"),AND(AC78="Baja",AE78="Mayor"),AND(AC78="Media",AE78="Mayor"),AND(AC78="Alta",AE78="Moderado"),AND(AC78="Alta",AE78="Mayor"),AND(AC78="Muy Alta",AE78="Leve"),AND(AC78="Muy Alta",AE78="Menor"),AND(AC78="Muy Alta",AE78="Moderado"),AND(AC78="Muy Alta",AE78="Mayor")),"Alto",IF(OR(AND(AC78="Muy Baja",AE78="Catastrófico"),AND(AC78="Baja",AE78="Catastrófico"),AND(AC78="Media",AE78="Catastrófico"),AND(AC78="Alta",AE78="Catastrófico"),AND(AC78="Muy Alta",AE78="Catastrófico")),"Extremo","")))),"")</f>
        <v>Bajo</v>
      </c>
      <c r="AH78" s="889"/>
      <c r="AI78" s="939"/>
      <c r="AJ78" s="940"/>
      <c r="AK78" s="940"/>
      <c r="AL78" s="941"/>
      <c r="AM78" s="945"/>
      <c r="AN78" s="945"/>
      <c r="AO78" s="930"/>
      <c r="AP78" s="930"/>
      <c r="AQ78" s="930"/>
      <c r="AR78" s="1171"/>
    </row>
    <row r="79" spans="1:44" ht="114" customHeight="1" x14ac:dyDescent="0.35">
      <c r="A79" s="660"/>
      <c r="B79" s="926"/>
      <c r="C79" s="926"/>
      <c r="D79" s="926"/>
      <c r="E79" s="793"/>
      <c r="F79" s="773"/>
      <c r="G79" s="876"/>
      <c r="H79" s="876"/>
      <c r="I79" s="357"/>
      <c r="J79" s="965"/>
      <c r="K79" s="876"/>
      <c r="L79" s="879"/>
      <c r="M79" s="933"/>
      <c r="N79" s="855"/>
      <c r="O79" s="855"/>
      <c r="P79" s="933"/>
      <c r="Q79" s="855"/>
      <c r="R79" s="855"/>
      <c r="S79" s="855"/>
      <c r="T79" s="935"/>
      <c r="U79" s="933"/>
      <c r="V79" s="954"/>
      <c r="W79" s="954"/>
      <c r="X79" s="960"/>
      <c r="Y79" s="962"/>
      <c r="Z79" s="962"/>
      <c r="AA79" s="954"/>
      <c r="AB79" s="947"/>
      <c r="AC79" s="956"/>
      <c r="AD79" s="958"/>
      <c r="AE79" s="956"/>
      <c r="AF79" s="958"/>
      <c r="AG79" s="952"/>
      <c r="AH79" s="890"/>
      <c r="AI79" s="939"/>
      <c r="AJ79" s="940"/>
      <c r="AK79" s="940"/>
      <c r="AL79" s="941"/>
      <c r="AM79" s="945"/>
      <c r="AN79" s="844"/>
      <c r="AO79" s="931"/>
      <c r="AP79" s="930"/>
      <c r="AQ79" s="931"/>
      <c r="AR79" s="1171"/>
    </row>
    <row r="80" spans="1:44" ht="147.75" customHeight="1" x14ac:dyDescent="0.25">
      <c r="A80" s="660"/>
      <c r="B80" s="763" t="s">
        <v>285</v>
      </c>
      <c r="C80" s="763" t="s">
        <v>286</v>
      </c>
      <c r="D80" s="870" t="s">
        <v>287</v>
      </c>
      <c r="E80" s="742" t="s">
        <v>288</v>
      </c>
      <c r="F80" s="757" t="s">
        <v>289</v>
      </c>
      <c r="G80" s="754">
        <v>0.2</v>
      </c>
      <c r="H80" s="755" t="s">
        <v>138</v>
      </c>
      <c r="I80" s="755" t="str">
        <f>IF(NOT(ISERROR(MATCH(H80,'[28]Tabla Impacto'!$B$221:$B$223,0))),'[28]Tabla Impacto'!$F$223&amp;"Por favor no seleccionar los criterios de impacto(Afectación Económica o presupuestal y Pérdida Reputacional)",H80)</f>
        <v xml:space="preserve">     El riesgo afecta la imagen de alguna área de la organización</v>
      </c>
      <c r="J80" s="757" t="s">
        <v>271</v>
      </c>
      <c r="K80" s="754">
        <f>IF(J80="","",IF(J80="Leve",0.2,IF(J80="Menor",0.4,IF(J80="Moderado",0.6,IF(J80="Mayor",0.8,IF(J80="Catastrófico",1,))))))</f>
        <v>0.2</v>
      </c>
      <c r="L80" s="758" t="str">
        <f>IF(OR(AND(F80="Muy Baja",J80="Leve"),AND(F80="Muy Baja",J80="Menor"),AND(F80="Baja",J80="Leve")),"Bajo",IF(OR(AND(F80="Muy baja",J80="Moderado"),AND(F80="Baja",J80="Menor"),AND(F80="Baja",J80="Moderado"),AND(F80="Media",J80="Leve"),AND(F80="Media",J80="Menor"),AND(F80="Media",J80="Moderado"),AND(F80="Alta",J80="Leve"),AND(F80="Alta",J80="Menor")),"Moderado",IF(OR(AND(F80="Muy Baja",J80="Mayor"),AND(F80="Baja",J80="Mayor"),AND(F80="Media",J80="Mayor"),AND(F80="Alta",J80="Moderado"),AND(F80="Alta",J80="Mayor"),AND(F80="Muy Alta",J80="Leve"),AND(F80="Muy Alta",J80="Menor"),AND(F80="Muy Alta",J80="Moderado"),AND(F80="Muy Alta",J80="Mayor")),"Alto",IF(OR(AND(F80="Muy Baja",J80="Catastrófico"),AND(F80="Baja",J80="Catastrófico"),AND(F80="Media",J80="Catastrófico"),AND(F80="Alta",J80="Catastrófico"),AND(F80="Muy Alta",J80="Catastrófico")),"Extremo",""))))</f>
        <v>Bajo</v>
      </c>
      <c r="M80" s="280">
        <v>1</v>
      </c>
      <c r="N80" s="292" t="s">
        <v>272</v>
      </c>
      <c r="O80" s="292" t="s">
        <v>272</v>
      </c>
      <c r="P80" s="292" t="s">
        <v>183</v>
      </c>
      <c r="Q80" s="238" t="s">
        <v>290</v>
      </c>
      <c r="R80" s="238" t="s">
        <v>1543</v>
      </c>
      <c r="S80" s="238" t="s">
        <v>291</v>
      </c>
      <c r="T80" s="330" t="s">
        <v>292</v>
      </c>
      <c r="U80" s="280" t="str">
        <f t="shared" ref="U80:U81" si="39">IF(OR(V80="Preventivo",V80="Detectivo"),"Probabilidad",IF(V80="Correctivo","Impacto",""))</f>
        <v>Probabilidad</v>
      </c>
      <c r="V80" s="273" t="s">
        <v>12</v>
      </c>
      <c r="W80" s="273" t="s">
        <v>7</v>
      </c>
      <c r="X80" s="346" t="str">
        <f t="shared" ref="X80:X81" si="40">IF(AND(V80="Preventivo",W80="Automático"),"50%",IF(AND(V80="Preventivo",W80="Manual"),"40%",IF(AND(V80="Detectivo",W80="Automático"),"40%",IF(AND(V80="Detectivo",W80="Manual"),"30%",IF(AND(V80="Correctivo",W80="Automático"),"35%",IF(AND(V80="Correctivo",W80="Manual"),"25%",""))))))</f>
        <v>40%</v>
      </c>
      <c r="Y80" s="375" t="s">
        <v>18</v>
      </c>
      <c r="Z80" s="375" t="s">
        <v>20</v>
      </c>
      <c r="AA80" s="273" t="s">
        <v>110</v>
      </c>
      <c r="AB80" s="275">
        <v>0.12</v>
      </c>
      <c r="AC80" s="276" t="str">
        <f>IFERROR(IF(AB80="","",IF(AB80&lt;=0.2,"Muy Baja",IF(AB80&lt;=0.4,"Baja",IF(AB80&lt;=0.6,"Media",IF(AB80&lt;=0.8,"Alta","Muy Alta"))))),"")</f>
        <v>Muy Baja</v>
      </c>
      <c r="AD80" s="350">
        <f t="shared" ref="AD80:AD81" si="41">+AB80</f>
        <v>0.12</v>
      </c>
      <c r="AE80" s="276" t="str">
        <f>IFERROR(IF(AF80="","",IF(AF80&lt;=0.2,"Leve",IF(AF80&lt;=0.4,"Menor",IF(AF80&lt;=0.6,"Moderado",IF(AF80&lt;=0.8,"Mayor","Catastrófico"))))),"")</f>
        <v>Leve</v>
      </c>
      <c r="AF80" s="350">
        <f>IFERROR(IF(U80="Impacto",(K80-(+K80*X80)),IF(U80="Probabilidad",K80,"")),"")</f>
        <v>0.2</v>
      </c>
      <c r="AG80" s="278" t="str">
        <f>IFERROR(IF(OR(AND(AC80="Muy Baja",AE80="Leve"),AND(AC80="Muy Baja",AE80="Menor"),AND(AC80="Baja",AE80="Leve")),"Bajo",IF(OR(AND(AC80="Muy baja",AE80="Moderado"),AND(AC80="Baja",AE80="Menor"),AND(AC80="Baja",AE80="Moderado"),AND(AC80="Media",AE80="Leve"),AND(AC80="Media",AE80="Menor"),AND(AC80="Media",AE80="Moderado"),AND(AC80="Alta",AE80="Leve"),AND(AC80="Alta",AE80="Menor")),"Moderado",IF(OR(AND(AC80="Muy Baja",AE80="Mayor"),AND(AC80="Baja",AE80="Mayor"),AND(AC80="Media",AE80="Mayor"),AND(AC80="Alta",AE80="Moderado"),AND(AC80="Alta",AE80="Mayor"),AND(AC80="Muy Alta",AE80="Leve"),AND(AC80="Muy Alta",AE80="Menor"),AND(AC80="Muy Alta",AE80="Moderado"),AND(AC80="Muy Alta",AE80="Mayor")),"Alto",IF(OR(AND(AC80="Muy Baja",AE80="Catastrófico"),AND(AC80="Baja",AE80="Catastrófico"),AND(AC80="Media",AE80="Catastrófico"),AND(AC80="Alta",AE80="Catastrófico"),AND(AC80="Muy Alta",AE80="Catastrófico")),"Extremo","")))),"")</f>
        <v>Bajo</v>
      </c>
      <c r="AH80" s="765" t="s">
        <v>29</v>
      </c>
      <c r="AI80" s="939"/>
      <c r="AJ80" s="940"/>
      <c r="AK80" s="940"/>
      <c r="AL80" s="941"/>
      <c r="AM80" s="835" t="s">
        <v>1544</v>
      </c>
      <c r="AN80" s="743" t="s">
        <v>1040</v>
      </c>
      <c r="AO80" s="929" t="s">
        <v>1580</v>
      </c>
      <c r="AP80" s="930"/>
      <c r="AQ80" s="966" t="s">
        <v>1563</v>
      </c>
      <c r="AR80" s="546"/>
    </row>
    <row r="81" spans="1:56" ht="170.25" customHeight="1" x14ac:dyDescent="0.25">
      <c r="A81" s="660"/>
      <c r="B81" s="824"/>
      <c r="C81" s="824"/>
      <c r="D81" s="872"/>
      <c r="E81" s="781"/>
      <c r="F81" s="778"/>
      <c r="G81" s="778"/>
      <c r="H81" s="756"/>
      <c r="I81" s="756"/>
      <c r="J81" s="778"/>
      <c r="K81" s="778"/>
      <c r="L81" s="778"/>
      <c r="M81" s="280">
        <v>2</v>
      </c>
      <c r="N81" s="292" t="s">
        <v>272</v>
      </c>
      <c r="O81" s="292" t="s">
        <v>272</v>
      </c>
      <c r="P81" s="292" t="s">
        <v>293</v>
      </c>
      <c r="Q81" s="238" t="s">
        <v>294</v>
      </c>
      <c r="R81" s="238" t="s">
        <v>295</v>
      </c>
      <c r="S81" s="238" t="s">
        <v>296</v>
      </c>
      <c r="T81" s="330" t="s">
        <v>1545</v>
      </c>
      <c r="U81" s="280" t="str">
        <f t="shared" si="39"/>
        <v>Impacto</v>
      </c>
      <c r="V81" s="345" t="s">
        <v>14</v>
      </c>
      <c r="W81" s="345" t="s">
        <v>7</v>
      </c>
      <c r="X81" s="346" t="str">
        <f t="shared" si="40"/>
        <v>25%</v>
      </c>
      <c r="Y81" s="375" t="s">
        <v>18</v>
      </c>
      <c r="Z81" s="375" t="s">
        <v>20</v>
      </c>
      <c r="AA81" s="273" t="s">
        <v>110</v>
      </c>
      <c r="AB81" s="355">
        <f>IFERROR(IF(AND(U80="Probabilidad",U81="Probabilidad"),(AD80-(+AD80*X81)),IF(U81="Probabilidad",(G80-(+G80*X81)),IF(U81="Impacto",AD80,""))),"")</f>
        <v>0.12</v>
      </c>
      <c r="AC81" s="347" t="str">
        <f t="shared" ref="AC81" si="42">IFERROR(IF(AB81="","",IF(AB81&lt;=0.2,"Muy Baja",IF(AB81&lt;=0.4,"Baja",IF(AB81&lt;=0.6,"Media",IF(AB81&lt;=0.8,"Alta","Muy Alta"))))),"")</f>
        <v>Muy Baja</v>
      </c>
      <c r="AD81" s="350">
        <f t="shared" si="41"/>
        <v>0.12</v>
      </c>
      <c r="AE81" s="347" t="str">
        <f t="shared" ref="AE81" si="43">IFERROR(IF(AF81="","",IF(AF81&lt;=0.2,"Leve",IF(AF81&lt;=0.4,"Menor",IF(AF81&lt;=0.6,"Moderado",IF(AF81&lt;=0.8,"Mayor","Catastrófico"))))),"")</f>
        <v>Leve</v>
      </c>
      <c r="AF81" s="346">
        <f>IFERROR(IF(AND(U80="Impacto",U81="Impacto"),(AF80-(+AF80*X81)),IF(U81="Impacto",(K80-(+K80*X81)),IF(U81="Probabilidad",AF80,""))),"")</f>
        <v>0.15000000000000002</v>
      </c>
      <c r="AG81" s="351" t="str">
        <f t="shared" ref="AG81" si="44">IFERROR(IF(OR(AND(AC81="Muy Baja",AE81="Leve"),AND(AC81="Muy Baja",AE81="Menor"),AND(AC81="Baja",AE81="Leve")),"Bajo",IF(OR(AND(AC81="Muy baja",AE81="Moderado"),AND(AC81="Baja",AE81="Menor"),AND(AC81="Baja",AE81="Moderado"),AND(AC81="Media",AE81="Leve"),AND(AC81="Media",AE81="Menor"),AND(AC81="Media",AE81="Moderado"),AND(AC81="Alta",AE81="Leve"),AND(AC81="Alta",AE81="Menor")),"Moderado",IF(OR(AND(AC81="Muy Baja",AE81="Mayor"),AND(AC81="Baja",AE81="Mayor"),AND(AC81="Media",AE81="Mayor"),AND(AC81="Alta",AE81="Moderado"),AND(AC81="Alta",AE81="Mayor"),AND(AC81="Muy Alta",AE81="Leve"),AND(AC81="Muy Alta",AE81="Menor"),AND(AC81="Muy Alta",AE81="Moderado"),AND(AC81="Muy Alta",AE81="Mayor")),"Alto",IF(OR(AND(AC81="Muy Baja",AE81="Catastrófico"),AND(AC81="Baja",AE81="Catastrófico"),AND(AC81="Media",AE81="Catastrófico"),AND(AC81="Alta",AE81="Catastrófico"),AND(AC81="Muy Alta",AE81="Catastrófico")),"Extremo","")))),"")</f>
        <v>Bajo</v>
      </c>
      <c r="AH81" s="759"/>
      <c r="AI81" s="942"/>
      <c r="AJ81" s="943"/>
      <c r="AK81" s="943"/>
      <c r="AL81" s="944"/>
      <c r="AM81" s="835"/>
      <c r="AN81" s="743"/>
      <c r="AO81" s="931"/>
      <c r="AP81" s="931"/>
      <c r="AQ81" s="967"/>
      <c r="AR81" s="547"/>
    </row>
    <row r="82" spans="1:56" ht="114" customHeight="1" x14ac:dyDescent="0.25">
      <c r="A82" s="659" t="s">
        <v>1601</v>
      </c>
      <c r="B82" s="722" t="s">
        <v>400</v>
      </c>
      <c r="C82" s="722" t="s">
        <v>401</v>
      </c>
      <c r="D82" s="723" t="s">
        <v>1585</v>
      </c>
      <c r="E82" s="722" t="s">
        <v>402</v>
      </c>
      <c r="F82" s="904" t="s">
        <v>4</v>
      </c>
      <c r="G82" s="905">
        <v>0.8</v>
      </c>
      <c r="H82" s="906" t="s">
        <v>138</v>
      </c>
      <c r="I82" s="905" t="str">
        <f>IF(NOT(ISERROR(MATCH(H82,'[18]Tabla Impacto'!$B$221:$B$223,0))),'[18]Tabla Impacto'!$F$223&amp;"Por favor no seleccionar los criterios de impacto(Afectación Económica o presupuestal y Pérdida Reputacional)",H82)</f>
        <v xml:space="preserve">     El riesgo afecta la imagen de alguna área de la organización</v>
      </c>
      <c r="J82" s="968" t="s">
        <v>72</v>
      </c>
      <c r="K82" s="905">
        <v>0.6</v>
      </c>
      <c r="L82" s="969" t="str">
        <f>IF(OR(AND(F82="Muy Baja",J82="Leve"),AND(F82="Muy Baja",J82="Menor"),AND(F82="Baja",J82="Leve")),"Bajo",IF(OR(AND(F82="Muy baja",J82="Moderado"),AND(F82="Baja",J82="Menor"),AND(F82="Baja",J82="Moderado"),AND(F82="Media",J82="Leve"),AND(F82="Media",J82="Menor"),AND(F82="Media",J82="Moderado"),AND(F82="Alta",J82="Leve"),AND(F82="Alta",J82="Menor")),"Moderado",IF(OR(AND(F82="Muy Baja",J82="Mayor"),AND(F82="Baja",J82="Mayor"),AND(F82="Media",J82="Mayor"),AND(F82="Alta",J82="Moderado"),AND(F82="Alta",J82="Mayor"),AND(F82="Muy Alta",J82="Leve"),AND(F82="Muy Alta",J82="Menor"),AND(F82="Muy Alta",J82="Moderado"),AND(F82="Muy Alta",J82="Mayor")),"Alto",IF(OR(AND(F82="Muy Baja",J82="Catastrófico"),AND(F82="Baja",J82="Catastrófico"),AND(F82="Media",J82="Catastrófico"),AND(F82="Alta",J82="Catastrófico"),AND(F82="Muy Alta",J82="Catastrófico")),"Extremo",""))))</f>
        <v>Alto</v>
      </c>
      <c r="M82" s="970">
        <v>1</v>
      </c>
      <c r="N82" s="882" t="s">
        <v>403</v>
      </c>
      <c r="O82" s="743" t="s">
        <v>1586</v>
      </c>
      <c r="P82" s="980" t="s">
        <v>371</v>
      </c>
      <c r="Q82" s="882" t="s">
        <v>1587</v>
      </c>
      <c r="R82" s="882" t="s">
        <v>1588</v>
      </c>
      <c r="S82" s="882" t="s">
        <v>1589</v>
      </c>
      <c r="T82" s="882" t="s">
        <v>1590</v>
      </c>
      <c r="U82" s="979" t="str">
        <f>IF(OR(V82="Preventivo",V82="Detectivo"),"Probabilidad",IF(V82="Correctivo","Impacto",""))</f>
        <v>Probabilidad</v>
      </c>
      <c r="V82" s="922" t="s">
        <v>12</v>
      </c>
      <c r="W82" s="922" t="s">
        <v>7</v>
      </c>
      <c r="X82" s="978" t="str">
        <f>IF(AND(V82="Preventivo",W82="Automático"),"50%",IF(AND(V82="Preventivo",W82="Manual"),"40%",IF(AND(V82="Detectivo",W82="Automático"),"40%",IF(AND(V82="Detectivo",W82="Manual"),"30%",IF(AND(V82="Correctivo",W82="Automático"),"35%",IF(AND(V82="Correctivo",W82="Manual"),"25%",""))))))</f>
        <v>40%</v>
      </c>
      <c r="Y82" s="922" t="s">
        <v>18</v>
      </c>
      <c r="Z82" s="922" t="s">
        <v>20</v>
      </c>
      <c r="AA82" s="922" t="s">
        <v>110</v>
      </c>
      <c r="AB82" s="975">
        <f>IFERROR(IF(U82="Probabilidad",(G82-(+G82*X82)),IF(U82="Impacto",G82,"")),"")</f>
        <v>0.48</v>
      </c>
      <c r="AC82" s="976" t="s">
        <v>72</v>
      </c>
      <c r="AD82" s="977">
        <f>+AB82</f>
        <v>0.48</v>
      </c>
      <c r="AE82" s="976" t="str">
        <f>IFERROR(IF(AF82="","",IF(AF82&lt;=0.2,"Leve",IF(AF82&lt;=0.4,"Menor",IF(AF82&lt;=0.6,"Moderado",IF(AF82&lt;=0.8,"Mayor","Catastrófico"))))),"")</f>
        <v>Moderado</v>
      </c>
      <c r="AF82" s="978">
        <f>IFERROR(IF(U82="Impacto",(K82-(+K82*X82)),IF(U82="Probabilidad",K82,"")),"")</f>
        <v>0.6</v>
      </c>
      <c r="AG82" s="972" t="s">
        <v>72</v>
      </c>
      <c r="AH82" s="922" t="s">
        <v>124</v>
      </c>
      <c r="AI82" s="696" t="s">
        <v>1596</v>
      </c>
      <c r="AJ82" s="696" t="s">
        <v>1597</v>
      </c>
      <c r="AK82" s="721" t="s">
        <v>1598</v>
      </c>
      <c r="AL82" s="704" t="s">
        <v>1599</v>
      </c>
      <c r="AM82" s="704" t="s">
        <v>1600</v>
      </c>
      <c r="AN82" s="722" t="s">
        <v>406</v>
      </c>
      <c r="AO82" s="732" t="s">
        <v>1602</v>
      </c>
      <c r="AP82" s="732"/>
      <c r="AQ82" s="840" t="s">
        <v>1563</v>
      </c>
      <c r="AR82" s="894" t="s">
        <v>1717</v>
      </c>
    </row>
    <row r="83" spans="1:56" ht="114" customHeight="1" x14ac:dyDescent="0.25">
      <c r="A83" s="660"/>
      <c r="B83" s="722"/>
      <c r="C83" s="722"/>
      <c r="D83" s="723"/>
      <c r="E83" s="722"/>
      <c r="F83" s="904"/>
      <c r="G83" s="905"/>
      <c r="H83" s="906"/>
      <c r="I83" s="905">
        <f>IF(NOT(ISERROR(MATCH(H83,_xlfn.ANCHORARRAY(#REF!),0))),#REF!&amp;"Por favor no seleccionar los criterios de impacto",H83)</f>
        <v>0</v>
      </c>
      <c r="J83" s="968"/>
      <c r="K83" s="905"/>
      <c r="L83" s="969"/>
      <c r="M83" s="970"/>
      <c r="N83" s="882"/>
      <c r="O83" s="743"/>
      <c r="P83" s="981"/>
      <c r="Q83" s="882"/>
      <c r="R83" s="882"/>
      <c r="S83" s="882"/>
      <c r="T83" s="882"/>
      <c r="U83" s="979"/>
      <c r="V83" s="922"/>
      <c r="W83" s="922"/>
      <c r="X83" s="978"/>
      <c r="Y83" s="922"/>
      <c r="Z83" s="922"/>
      <c r="AA83" s="922"/>
      <c r="AB83" s="975"/>
      <c r="AC83" s="976"/>
      <c r="AD83" s="977"/>
      <c r="AE83" s="976"/>
      <c r="AF83" s="978"/>
      <c r="AG83" s="972"/>
      <c r="AH83" s="922"/>
      <c r="AI83" s="923"/>
      <c r="AJ83" s="923"/>
      <c r="AK83" s="721"/>
      <c r="AL83" s="973"/>
      <c r="AM83" s="973"/>
      <c r="AN83" s="722"/>
      <c r="AO83" s="732"/>
      <c r="AP83" s="839"/>
      <c r="AQ83" s="840"/>
      <c r="AR83" s="971"/>
    </row>
    <row r="84" spans="1:56" ht="114" customHeight="1" x14ac:dyDescent="0.25">
      <c r="A84" s="660"/>
      <c r="B84" s="722"/>
      <c r="C84" s="722"/>
      <c r="D84" s="723"/>
      <c r="E84" s="722"/>
      <c r="F84" s="904"/>
      <c r="G84" s="905"/>
      <c r="H84" s="906"/>
      <c r="I84" s="905"/>
      <c r="J84" s="968"/>
      <c r="K84" s="905"/>
      <c r="L84" s="969"/>
      <c r="M84" s="372">
        <v>2</v>
      </c>
      <c r="N84" s="330" t="s">
        <v>403</v>
      </c>
      <c r="O84" s="330" t="s">
        <v>403</v>
      </c>
      <c r="P84" s="330" t="s">
        <v>1591</v>
      </c>
      <c r="Q84" s="330" t="s">
        <v>1592</v>
      </c>
      <c r="R84" s="330" t="s">
        <v>408</v>
      </c>
      <c r="S84" s="330" t="s">
        <v>409</v>
      </c>
      <c r="T84" s="330" t="s">
        <v>410</v>
      </c>
      <c r="U84" s="456" t="s">
        <v>2</v>
      </c>
      <c r="V84" s="339" t="s">
        <v>12</v>
      </c>
      <c r="W84" s="339" t="s">
        <v>411</v>
      </c>
      <c r="X84" s="340">
        <v>0.4</v>
      </c>
      <c r="Y84" s="339" t="s">
        <v>18</v>
      </c>
      <c r="Z84" s="339" t="s">
        <v>412</v>
      </c>
      <c r="AA84" s="339" t="s">
        <v>413</v>
      </c>
      <c r="AB84" s="451">
        <v>0.28799999999999998</v>
      </c>
      <c r="AC84" s="452" t="s">
        <v>44</v>
      </c>
      <c r="AD84" s="332">
        <v>0.28799999999999998</v>
      </c>
      <c r="AE84" s="448" t="s">
        <v>72</v>
      </c>
      <c r="AF84" s="332">
        <v>0.2</v>
      </c>
      <c r="AG84" s="376" t="s">
        <v>252</v>
      </c>
      <c r="AH84" s="922"/>
      <c r="AI84" s="923"/>
      <c r="AJ84" s="923"/>
      <c r="AK84" s="721"/>
      <c r="AL84" s="973"/>
      <c r="AM84" s="973"/>
      <c r="AN84" s="722"/>
      <c r="AO84" s="732"/>
      <c r="AP84" s="839"/>
      <c r="AQ84" s="840"/>
      <c r="AR84" s="971"/>
    </row>
    <row r="85" spans="1:56" ht="114" customHeight="1" x14ac:dyDescent="0.25">
      <c r="A85" s="660"/>
      <c r="B85" s="722"/>
      <c r="C85" s="722"/>
      <c r="D85" s="723"/>
      <c r="E85" s="722"/>
      <c r="F85" s="904"/>
      <c r="G85" s="905"/>
      <c r="H85" s="906"/>
      <c r="I85" s="905">
        <f>IF(NOT(ISERROR(MATCH(H85,_xlfn.ANCHORARRAY(#REF!),0))),#REF!&amp;"Por favor no seleccionar los criterios de impacto",H85)</f>
        <v>0</v>
      </c>
      <c r="J85" s="968"/>
      <c r="K85" s="905"/>
      <c r="L85" s="969"/>
      <c r="M85" s="970">
        <v>3</v>
      </c>
      <c r="N85" s="882" t="s">
        <v>403</v>
      </c>
      <c r="O85" s="882" t="s">
        <v>415</v>
      </c>
      <c r="P85" s="882" t="s">
        <v>273</v>
      </c>
      <c r="Q85" s="882" t="s">
        <v>416</v>
      </c>
      <c r="R85" s="882" t="s">
        <v>1593</v>
      </c>
      <c r="S85" s="882" t="s">
        <v>1594</v>
      </c>
      <c r="T85" s="882" t="s">
        <v>1595</v>
      </c>
      <c r="U85" s="979" t="str">
        <f>IF(OR(V85="Preventivo",V85="Detectivo"),"Probabilidad",IF(V85="Correctivo","Impacto",""))</f>
        <v>Probabilidad</v>
      </c>
      <c r="V85" s="922" t="s">
        <v>12</v>
      </c>
      <c r="W85" s="922" t="s">
        <v>7</v>
      </c>
      <c r="X85" s="978" t="str">
        <f t="shared" ref="X85" si="45">IF(AND(V85="Preventivo",W85="Automático"),"50%",IF(AND(V85="Preventivo",W85="Manual"),"40%",IF(AND(V85="Detectivo",W85="Automático"),"40%",IF(AND(V85="Detectivo",W85="Manual"),"30%",IF(AND(V85="Correctivo",W85="Automático"),"35%",IF(AND(V85="Correctivo",W85="Manual"),"25%",""))))))</f>
        <v>40%</v>
      </c>
      <c r="Y85" s="922" t="s">
        <v>17</v>
      </c>
      <c r="Z85" s="922" t="s">
        <v>20</v>
      </c>
      <c r="AA85" s="922" t="s">
        <v>110</v>
      </c>
      <c r="AB85" s="975" t="s">
        <v>417</v>
      </c>
      <c r="AC85" s="982" t="s">
        <v>289</v>
      </c>
      <c r="AD85" s="977" t="str">
        <f t="shared" ref="AD85" si="46">+AB85</f>
        <v>17.2%</v>
      </c>
      <c r="AE85" s="976" t="s">
        <v>72</v>
      </c>
      <c r="AF85" s="977">
        <v>0.2</v>
      </c>
      <c r="AG85" s="974" t="s">
        <v>157</v>
      </c>
      <c r="AH85" s="922"/>
      <c r="AI85" s="923"/>
      <c r="AJ85" s="923"/>
      <c r="AK85" s="721"/>
      <c r="AL85" s="973"/>
      <c r="AM85" s="973"/>
      <c r="AN85" s="722"/>
      <c r="AO85" s="732"/>
      <c r="AP85" s="839"/>
      <c r="AQ85" s="840"/>
      <c r="AR85" s="971"/>
    </row>
    <row r="86" spans="1:56" ht="114" customHeight="1" x14ac:dyDescent="0.25">
      <c r="A86" s="660"/>
      <c r="B86" s="722"/>
      <c r="C86" s="722"/>
      <c r="D86" s="723"/>
      <c r="E86" s="722"/>
      <c r="F86" s="904"/>
      <c r="G86" s="905"/>
      <c r="H86" s="906"/>
      <c r="I86" s="905"/>
      <c r="J86" s="968"/>
      <c r="K86" s="905"/>
      <c r="L86" s="969"/>
      <c r="M86" s="970"/>
      <c r="N86" s="882"/>
      <c r="O86" s="882"/>
      <c r="P86" s="882"/>
      <c r="Q86" s="882"/>
      <c r="R86" s="882"/>
      <c r="S86" s="882"/>
      <c r="T86" s="882"/>
      <c r="U86" s="979"/>
      <c r="V86" s="922"/>
      <c r="W86" s="922"/>
      <c r="X86" s="978"/>
      <c r="Y86" s="922"/>
      <c r="Z86" s="922"/>
      <c r="AA86" s="922"/>
      <c r="AB86" s="975"/>
      <c r="AC86" s="982"/>
      <c r="AD86" s="977"/>
      <c r="AE86" s="976"/>
      <c r="AF86" s="977"/>
      <c r="AG86" s="974"/>
      <c r="AH86" s="922"/>
      <c r="AI86" s="923"/>
      <c r="AJ86" s="923"/>
      <c r="AK86" s="721"/>
      <c r="AL86" s="973"/>
      <c r="AM86" s="973"/>
      <c r="AN86" s="722"/>
      <c r="AO86" s="732"/>
      <c r="AP86" s="839"/>
      <c r="AQ86" s="840"/>
      <c r="AR86" s="971"/>
    </row>
    <row r="87" spans="1:56" ht="114" customHeight="1" x14ac:dyDescent="0.25">
      <c r="A87" s="660"/>
      <c r="B87" s="722"/>
      <c r="C87" s="722"/>
      <c r="D87" s="723"/>
      <c r="E87" s="722"/>
      <c r="F87" s="904"/>
      <c r="G87" s="905"/>
      <c r="H87" s="906"/>
      <c r="I87" s="905">
        <f>IF(NOT(ISERROR(MATCH(H87,_xlfn.ANCHORARRAY(#REF!),0))),#REF!&amp;"Por favor no seleccionar los criterios de impacto",H87)</f>
        <v>0</v>
      </c>
      <c r="J87" s="968"/>
      <c r="K87" s="905"/>
      <c r="L87" s="969"/>
      <c r="M87" s="970"/>
      <c r="N87" s="882"/>
      <c r="O87" s="882"/>
      <c r="P87" s="882"/>
      <c r="Q87" s="882"/>
      <c r="R87" s="882"/>
      <c r="S87" s="882"/>
      <c r="T87" s="882"/>
      <c r="U87" s="979"/>
      <c r="V87" s="922"/>
      <c r="W87" s="922"/>
      <c r="X87" s="978"/>
      <c r="Y87" s="922"/>
      <c r="Z87" s="922"/>
      <c r="AA87" s="922"/>
      <c r="AB87" s="975"/>
      <c r="AC87" s="982"/>
      <c r="AD87" s="977"/>
      <c r="AE87" s="976"/>
      <c r="AF87" s="977"/>
      <c r="AG87" s="974"/>
      <c r="AH87" s="922"/>
      <c r="AI87" s="697"/>
      <c r="AJ87" s="697"/>
      <c r="AK87" s="721"/>
      <c r="AL87" s="705"/>
      <c r="AM87" s="705"/>
      <c r="AN87" s="722"/>
      <c r="AO87" s="732"/>
      <c r="AP87" s="839"/>
      <c r="AQ87" s="840"/>
      <c r="AR87" s="971"/>
    </row>
    <row r="88" spans="1:56" ht="301.5" customHeight="1" x14ac:dyDescent="0.25">
      <c r="A88" s="659" t="s">
        <v>1666</v>
      </c>
      <c r="B88" s="430" t="s">
        <v>796</v>
      </c>
      <c r="C88" s="424" t="s">
        <v>797</v>
      </c>
      <c r="D88" s="430" t="s">
        <v>1546</v>
      </c>
      <c r="E88" s="378">
        <v>4500</v>
      </c>
      <c r="F88" s="247" t="str">
        <f>IF(E88&lt;=0,"",IF(E88&lt;=2,"Muy Baja",IF(E88&lt;=24,"Baja",IF(E88&lt;=500,"Media",IF(E88&lt;=5000,"Alta","Muy Alta")))))</f>
        <v>Alta</v>
      </c>
      <c r="G88" s="333">
        <f>IF(F88="","",IF(F88="Muy Baja",0.2,IF(F88="Baja",0.4,IF(F88="Media",0.6,IF(F88="Alta",0.8,IF(F88="Muy Alta",1,))))))</f>
        <v>0.8</v>
      </c>
      <c r="H88" s="334" t="s">
        <v>140</v>
      </c>
      <c r="I88" s="333"/>
      <c r="J88" s="379" t="s">
        <v>157</v>
      </c>
      <c r="K88" s="380">
        <v>0.6</v>
      </c>
      <c r="L88" s="458" t="s">
        <v>71</v>
      </c>
      <c r="M88" s="381">
        <v>1</v>
      </c>
      <c r="N88" s="382" t="s">
        <v>798</v>
      </c>
      <c r="O88" s="382" t="s">
        <v>799</v>
      </c>
      <c r="P88" s="382" t="s">
        <v>428</v>
      </c>
      <c r="Q88" s="382" t="s">
        <v>800</v>
      </c>
      <c r="R88" s="383" t="s">
        <v>1547</v>
      </c>
      <c r="S88" s="383" t="s">
        <v>801</v>
      </c>
      <c r="T88" s="382" t="s">
        <v>802</v>
      </c>
      <c r="U88" s="384" t="s">
        <v>458</v>
      </c>
      <c r="V88" s="385" t="s">
        <v>12</v>
      </c>
      <c r="W88" s="385" t="s">
        <v>7</v>
      </c>
      <c r="X88" s="386">
        <v>0.4</v>
      </c>
      <c r="Y88" s="385" t="s">
        <v>17</v>
      </c>
      <c r="Z88" s="385" t="s">
        <v>20</v>
      </c>
      <c r="AA88" s="385" t="s">
        <v>110</v>
      </c>
      <c r="AB88" s="387">
        <v>0.48</v>
      </c>
      <c r="AC88" s="264" t="s">
        <v>44</v>
      </c>
      <c r="AD88" s="332">
        <v>0.48</v>
      </c>
      <c r="AE88" s="243" t="s">
        <v>72</v>
      </c>
      <c r="AF88" s="241">
        <v>0.6</v>
      </c>
      <c r="AG88" s="244" t="s">
        <v>72</v>
      </c>
      <c r="AH88" s="279" t="s">
        <v>803</v>
      </c>
      <c r="AI88" s="388" t="s">
        <v>804</v>
      </c>
      <c r="AJ88" s="382" t="s">
        <v>805</v>
      </c>
      <c r="AK88" s="231" t="s">
        <v>1634</v>
      </c>
      <c r="AL88" s="231" t="s">
        <v>893</v>
      </c>
      <c r="AM88" s="389" t="s">
        <v>1637</v>
      </c>
      <c r="AN88" s="389" t="s">
        <v>1636</v>
      </c>
      <c r="AO88" s="226" t="s">
        <v>1641</v>
      </c>
      <c r="AP88" s="732"/>
      <c r="AQ88" s="840" t="s">
        <v>1642</v>
      </c>
      <c r="AR88" s="457" t="s">
        <v>1716</v>
      </c>
    </row>
    <row r="89" spans="1:56" ht="166.5" customHeight="1" x14ac:dyDescent="0.25">
      <c r="A89" s="660"/>
      <c r="B89" s="723" t="s">
        <v>342</v>
      </c>
      <c r="C89" s="722" t="s">
        <v>343</v>
      </c>
      <c r="D89" s="723" t="s">
        <v>1548</v>
      </c>
      <c r="E89" s="738">
        <v>12</v>
      </c>
      <c r="F89" s="751" t="str">
        <f>IF(E89&lt;=0,"",IF(E89&lt;=2,"Muy Baja",IF(E89&lt;=24,"Baja",IF(E89&lt;=500,"Media",IF(E89&lt;=5000,"Alta","Muy Alta")))))</f>
        <v>Baja</v>
      </c>
      <c r="G89" s="740">
        <f>IF(F89="","",IF(F89="Muy Baja",0.2,IF(F89="Baja",0.4,IF(F89="Media",0.6,IF(F89="Alta",0.8,IF(F89="Muy Alta",1,))))))</f>
        <v>0.4</v>
      </c>
      <c r="H89" s="741" t="s">
        <v>141</v>
      </c>
      <c r="I89" s="740" t="str">
        <f>IF(NOT(ISERROR(MATCH(H89,'[29]Tabla Impacto'!$B$221:$B$223,0))),'[29]Tabla Impacto'!$F$223&amp;"Por favor no seleccionar los criterios de impacto(Afectación Económica o presupuestal y Pérdida Reputacional)",H89)</f>
        <v xml:space="preserve">     El riesgo afecta la imagen de de la entidad con efecto publicitario sostenido a nivel de sector administrativo, nivel departamental o municipal</v>
      </c>
      <c r="J89" s="751" t="str">
        <f>IF(OR(I89='[29]Tabla Impacto'!$C$11,I89='[29]Tabla Impacto'!$D$11),"Leve",IF(OR(I89='[29]Tabla Impacto'!$C$12,I89='[29]Tabla Impacto'!$D$12),"Menor",IF(OR(I89='[29]Tabla Impacto'!$C$13,I89='[29]Tabla Impacto'!$D$13),"Moderado",IF(OR(I89='[29]Tabla Impacto'!$C$14,I89='[29]Tabla Impacto'!$D$14),"Mayor",IF(OR(I89='[29]Tabla Impacto'!$C$15,I89='[29]Tabla Impacto'!$D$15),"Catastrófico","")))))</f>
        <v>Mayor</v>
      </c>
      <c r="K89" s="740">
        <f>IF(J89="","",IF(J89="Leve",0.2,IF(J89="Menor",0.4,IF(J89="Moderado",0.6,IF(J89="Mayor",0.8,IF(J89="Catastrófico",1,))))))</f>
        <v>0.8</v>
      </c>
      <c r="L89" s="717" t="str">
        <f>IF(OR(AND(F89="Muy Baja",J89="Leve"),AND(F89="Muy Baja",J89="Menor"),AND(F89="Baja",J89="Leve")),"Bajo",IF(OR(AND(F89="Muy baja",J89="Moderado"),AND(F89="Baja",J89="Menor"),AND(F89="Baja",J89="Moderado"),AND(F89="Media",J89="Leve"),AND(F89="Media",J89="Menor"),AND(F89="Media",J89="Moderado"),AND(F89="Alta",J89="Leve"),AND(F89="Alta",J89="Menor")),"Moderado",IF(OR(AND(F89="Muy Baja",J89="Mayor"),AND(F89="Baja",J89="Mayor"),AND(F89="Media",J89="Mayor"),AND(F89="Alta",J89="Moderado"),AND(F89="Alta",J89="Mayor"),AND(F89="Muy Alta",J89="Leve"),AND(F89="Muy Alta",J89="Menor"),AND(F89="Muy Alta",J89="Moderado"),AND(F89="Muy Alta",J89="Mayor")),"Alto",IF(OR(AND(F89="Muy Baja",J89="Catastrófico"),AND(F89="Baja",J89="Catastrófico"),AND(F89="Media",J89="Catastrófico"),AND(F89="Alta",J89="Catastrófico"),AND(F89="Muy Alta",J89="Catastrófico")),"Extremo",""))))</f>
        <v>Alto</v>
      </c>
      <c r="M89" s="237">
        <v>1</v>
      </c>
      <c r="N89" s="983" t="s">
        <v>798</v>
      </c>
      <c r="O89" s="985" t="s">
        <v>799</v>
      </c>
      <c r="P89" s="390" t="s">
        <v>651</v>
      </c>
      <c r="Q89" s="391" t="s">
        <v>807</v>
      </c>
      <c r="R89" s="383" t="s">
        <v>808</v>
      </c>
      <c r="S89" s="383" t="s">
        <v>809</v>
      </c>
      <c r="T89" s="382" t="s">
        <v>810</v>
      </c>
      <c r="U89" s="384" t="str">
        <f>IF(OR(V89="Preventivo",V89="Detectivo"),"Probabilidad",IF(V89="Correctivo","Impacto",""))</f>
        <v>Probabilidad</v>
      </c>
      <c r="V89" s="385" t="s">
        <v>12</v>
      </c>
      <c r="W89" s="385" t="s">
        <v>7</v>
      </c>
      <c r="X89" s="386" t="str">
        <f>IF(AND(V89="Preventivo",W89="Automático"),"50%",IF(AND(V89="Preventivo",W89="Manual"),"40%",IF(AND(V89="Detectivo",W89="Automático"),"40%",IF(AND(V89="Detectivo",W89="Manual"),"30%",IF(AND(V89="Correctivo",W89="Automático"),"35%",IF(AND(V89="Correctivo",W89="Manual"),"25%",""))))))</f>
        <v>40%</v>
      </c>
      <c r="Y89" s="385" t="s">
        <v>17</v>
      </c>
      <c r="Z89" s="385" t="s">
        <v>20</v>
      </c>
      <c r="AA89" s="385" t="s">
        <v>110</v>
      </c>
      <c r="AB89" s="387">
        <f>IFERROR(IF(U89="Probabilidad",(G89-(+G89*X89)),IF(U89="Impacto",G89,"")),"")</f>
        <v>0.24</v>
      </c>
      <c r="AC89" s="243" t="str">
        <f>IFERROR(IF(AB89="","",IF(AB89&lt;=0.2,"Muy Baja",IF(AB89&lt;=0.4,"Baja",IF(AB89&lt;=0.6,"Media",IF(AB89&lt;=0.8,"Alta","Muy Alta"))))),"")</f>
        <v>Baja</v>
      </c>
      <c r="AD89" s="241">
        <f>+AB89</f>
        <v>0.24</v>
      </c>
      <c r="AE89" s="243" t="str">
        <f>IFERROR(IF(AF89="","",IF(AF89&lt;=0.2,"Leve",IF(AF89&lt;=0.4,"Menor",IF(AF89&lt;=0.6,"Moderado",IF(AF89&lt;=0.8,"Mayor","Catastrófico"))))),"")</f>
        <v>Mayor</v>
      </c>
      <c r="AF89" s="241">
        <f>IFERROR(IF(U89="Impacto",(K89-(+K89*X89)),IF(U89="Probabilidad",K89,"")),"")</f>
        <v>0.8</v>
      </c>
      <c r="AG89" s="244" t="str">
        <f>IFERROR(IF(OR(AND(AC89="Muy Baja",AE89="Leve"),AND(AC89="Muy Baja",AE89="Menor"),AND(AC89="Baja",AE89="Leve")),"Bajo",IF(OR(AND(AC89="Muy baja",AE89="Moderado"),AND(AC89="Baja",AE89="Menor"),AND(AC89="Baja",AE89="Moderado"),AND(AC89="Media",AE89="Leve"),AND(AC89="Media",AE89="Menor"),AND(AC89="Media",AE89="Moderado"),AND(AC89="Alta",AE89="Leve"),AND(AC89="Alta",AE89="Menor")),"Moderado",IF(OR(AND(AC89="Muy Baja",AE89="Mayor"),AND(AC89="Baja",AE89="Mayor"),AND(AC89="Media",AE89="Mayor"),AND(AC89="Alta",AE89="Moderado"),AND(AC89="Alta",AE89="Mayor"),AND(AC89="Muy Alta",AE89="Leve"),AND(AC89="Muy Alta",AE89="Menor"),AND(AC89="Muy Alta",AE89="Moderado"),AND(AC89="Muy Alta",AE89="Mayor")),"Alto",IF(OR(AND(AC89="Muy Baja",AE89="Catastrófico"),AND(AC89="Baja",AE89="Catastrófico"),AND(AC89="Media",AE89="Catastrófico"),AND(AC89="Alta",AE89="Catastrófico"),AND(AC89="Muy Alta",AE89="Catastrófico")),"Extremo","")))),"")</f>
        <v>Alto</v>
      </c>
      <c r="AH89" s="719" t="s">
        <v>124</v>
      </c>
      <c r="AI89" s="696" t="s">
        <v>1549</v>
      </c>
      <c r="AJ89" s="696" t="s">
        <v>1550</v>
      </c>
      <c r="AK89" s="863" t="s">
        <v>1634</v>
      </c>
      <c r="AL89" s="863" t="s">
        <v>1042</v>
      </c>
      <c r="AM89" s="911" t="s">
        <v>1638</v>
      </c>
      <c r="AN89" s="911" t="s">
        <v>1635</v>
      </c>
      <c r="AO89" s="732" t="s">
        <v>1641</v>
      </c>
      <c r="AP89" s="732"/>
      <c r="AQ89" s="840"/>
      <c r="AR89" s="992" t="s">
        <v>1715</v>
      </c>
    </row>
    <row r="90" spans="1:56" ht="114" customHeight="1" x14ac:dyDescent="0.25">
      <c r="A90" s="660"/>
      <c r="B90" s="723"/>
      <c r="C90" s="722"/>
      <c r="D90" s="723"/>
      <c r="E90" s="738"/>
      <c r="F90" s="751"/>
      <c r="G90" s="740"/>
      <c r="H90" s="741"/>
      <c r="I90" s="740">
        <f>IF(NOT(ISERROR(MATCH(H90,_xlfn.ANCHORARRAY(#REF!),0))),#REF!&amp;"Por favor no seleccionar los criterios de impacto",H90)</f>
        <v>0</v>
      </c>
      <c r="J90" s="751"/>
      <c r="K90" s="740"/>
      <c r="L90" s="717"/>
      <c r="M90" s="237">
        <v>2</v>
      </c>
      <c r="N90" s="984"/>
      <c r="O90" s="985"/>
      <c r="P90" s="390" t="s">
        <v>155</v>
      </c>
      <c r="Q90" s="391" t="s">
        <v>812</v>
      </c>
      <c r="R90" s="383" t="s">
        <v>813</v>
      </c>
      <c r="S90" s="383" t="s">
        <v>814</v>
      </c>
      <c r="T90" s="390" t="s">
        <v>207</v>
      </c>
      <c r="U90" s="384" t="str">
        <f>IF(OR(V90="Preventivo",V90="Detectivo"),"Probabilidad",IF(V90="Correctivo","Impacto",""))</f>
        <v>Impacto</v>
      </c>
      <c r="V90" s="385" t="s">
        <v>14</v>
      </c>
      <c r="W90" s="385" t="s">
        <v>7</v>
      </c>
      <c r="X90" s="386" t="str">
        <f t="shared" ref="X90" si="47">IF(AND(V90="Preventivo",W90="Automático"),"50%",IF(AND(V90="Preventivo",W90="Manual"),"40%",IF(AND(V90="Detectivo",W90="Automático"),"40%",IF(AND(V90="Detectivo",W90="Manual"),"30%",IF(AND(V90="Correctivo",W90="Automático"),"35%",IF(AND(V90="Correctivo",W90="Manual"),"25%",""))))))</f>
        <v>25%</v>
      </c>
      <c r="Y90" s="385" t="s">
        <v>17</v>
      </c>
      <c r="Z90" s="385" t="s">
        <v>20</v>
      </c>
      <c r="AA90" s="385" t="s">
        <v>110</v>
      </c>
      <c r="AB90" s="387">
        <f>IFERROR(IF(AND(U89="Probabilidad",U90="Probabilidad"),(AD89-(+AD89*X90)),IF(U90="Probabilidad",(G89-(+G89*X90)),IF(U90="Impacto",AD89,""))),"")</f>
        <v>0.24</v>
      </c>
      <c r="AC90" s="243" t="str">
        <f t="shared" ref="AC90" si="48">IFERROR(IF(AB90="","",IF(AB90&lt;=0.2,"Muy Baja",IF(AB90&lt;=0.4,"Baja",IF(AB90&lt;=0.6,"Media",IF(AB90&lt;=0.8,"Alta","Muy Alta"))))),"")</f>
        <v>Baja</v>
      </c>
      <c r="AD90" s="241">
        <f t="shared" ref="AD90" si="49">+AB90</f>
        <v>0.24</v>
      </c>
      <c r="AE90" s="243" t="str">
        <f t="shared" ref="AE90" si="50">IFERROR(IF(AF90="","",IF(AF90&lt;=0.2,"Leve",IF(AF90&lt;=0.4,"Menor",IF(AF90&lt;=0.6,"Moderado",IF(AF90&lt;=0.8,"Mayor","Catastrófico"))))),"")</f>
        <v>Moderado</v>
      </c>
      <c r="AF90" s="241">
        <f>IFERROR(IF(AND(U89="Impacto",U90="Impacto"),(AF89-(+AF89*X90)),IF(U90="Impacto",(K89-(+K89*X90)),IF(U90="Probabilidad",AF89,""))),"")</f>
        <v>0.60000000000000009</v>
      </c>
      <c r="AG90" s="244" t="str">
        <f t="shared" ref="AG90" si="51">IFERROR(IF(OR(AND(AC90="Muy Baja",AE90="Leve"),AND(AC90="Muy Baja",AE90="Menor"),AND(AC90="Baja",AE90="Leve")),"Bajo",IF(OR(AND(AC90="Muy baja",AE90="Moderado"),AND(AC90="Baja",AE90="Menor"),AND(AC90="Baja",AE90="Moderado"),AND(AC90="Media",AE90="Leve"),AND(AC90="Media",AE90="Menor"),AND(AC90="Media",AE90="Moderado"),AND(AC90="Alta",AE90="Leve"),AND(AC90="Alta",AE90="Menor")),"Moderado",IF(OR(AND(AC90="Muy Baja",AE90="Mayor"),AND(AC90="Baja",AE90="Mayor"),AND(AC90="Media",AE90="Mayor"),AND(AC90="Alta",AE90="Moderado"),AND(AC90="Alta",AE90="Mayor"),AND(AC90="Muy Alta",AE90="Leve"),AND(AC90="Muy Alta",AE90="Menor"),AND(AC90="Muy Alta",AE90="Moderado"),AND(AC90="Muy Alta",AE90="Mayor")),"Alto",IF(OR(AND(AC90="Muy Baja",AE90="Catastrófico"),AND(AC90="Baja",AE90="Catastrófico"),AND(AC90="Media",AE90="Catastrófico"),AND(AC90="Alta",AE90="Catastrófico"),AND(AC90="Muy Alta",AE90="Catastrófico")),"Extremo","")))),"")</f>
        <v>Moderado</v>
      </c>
      <c r="AH90" s="719"/>
      <c r="AI90" s="697"/>
      <c r="AJ90" s="697"/>
      <c r="AK90" s="863"/>
      <c r="AL90" s="863"/>
      <c r="AM90" s="911"/>
      <c r="AN90" s="911"/>
      <c r="AO90" s="732"/>
      <c r="AP90" s="732"/>
      <c r="AQ90" s="840"/>
      <c r="AR90" s="993"/>
    </row>
    <row r="91" spans="1:56" ht="286.5" customHeight="1" x14ac:dyDescent="0.25">
      <c r="A91" s="659" t="s">
        <v>1630</v>
      </c>
      <c r="B91" s="284" t="s">
        <v>1603</v>
      </c>
      <c r="C91" s="254" t="s">
        <v>1604</v>
      </c>
      <c r="D91" s="254" t="s">
        <v>1605</v>
      </c>
      <c r="E91" s="223" t="s">
        <v>1609</v>
      </c>
      <c r="F91" s="392" t="s">
        <v>251</v>
      </c>
      <c r="G91" s="248">
        <v>0.2</v>
      </c>
      <c r="H91" s="393" t="s">
        <v>140</v>
      </c>
      <c r="I91" s="248" t="str">
        <f>IF(NOT(ISERROR(MATCH(H91,'[30]Tabla Impacto'!$B$221:$B$223,0))),'[30]Tabla Impacto'!$F$223&amp;"Por favor no seleccionar los criterios de impacto(Afectación Económica o presupuestal y Pérdida Reputacional)",H91)</f>
        <v xml:space="preserve">     El riesgo afecta la imagen de la entidad con algunos usuarios de relevancia frente al logro de los objetivos</v>
      </c>
      <c r="J91" s="394" t="s">
        <v>72</v>
      </c>
      <c r="K91" s="248">
        <v>0.6</v>
      </c>
      <c r="L91" s="395" t="s">
        <v>157</v>
      </c>
      <c r="M91" s="237">
        <v>1</v>
      </c>
      <c r="N91" s="330" t="s">
        <v>382</v>
      </c>
      <c r="O91" s="330" t="s">
        <v>1611</v>
      </c>
      <c r="P91" s="396" t="s">
        <v>293</v>
      </c>
      <c r="Q91" s="326" t="s">
        <v>1612</v>
      </c>
      <c r="R91" s="330" t="s">
        <v>1613</v>
      </c>
      <c r="S91" s="238" t="s">
        <v>1614</v>
      </c>
      <c r="T91" s="238" t="s">
        <v>1615</v>
      </c>
      <c r="U91" s="456" t="str">
        <f t="shared" ref="U91" si="52">IF(OR(V91="Preventivo",V91="Detectivo"),"Probabilidad",IF(V91="Correctivo","Impacto",""))</f>
        <v>Probabilidad</v>
      </c>
      <c r="V91" s="251" t="s">
        <v>13</v>
      </c>
      <c r="W91" s="251" t="s">
        <v>7</v>
      </c>
      <c r="X91" s="332">
        <v>0.4</v>
      </c>
      <c r="Y91" s="251" t="s">
        <v>18</v>
      </c>
      <c r="Z91" s="251" t="s">
        <v>20</v>
      </c>
      <c r="AA91" s="251" t="s">
        <v>110</v>
      </c>
      <c r="AB91" s="453">
        <f>IFERROR(IF(U91="Probabilidad",(G91-(+G91*X91)),IF(U91="Impacto",G91,"")),"")</f>
        <v>0.12</v>
      </c>
      <c r="AC91" s="447" t="str">
        <f>IFERROR(IF(AB91="","",IF(AB91&lt;=0.2,"Muy Baja",IF(AB91&lt;=0.4,"Baja",IF(AB91&lt;=0.6,"Media",IF(AB91&lt;=0.8,"Alta","Muy Alta"))))),"")</f>
        <v>Muy Baja</v>
      </c>
      <c r="AD91" s="332">
        <f>+AB91</f>
        <v>0.12</v>
      </c>
      <c r="AE91" s="447" t="str">
        <f>IFERROR(IF(AF91="","",IF(AF91&lt;=0.2,"Leve",IF(AF91&lt;=0.4,"Menor",IF(AF91&lt;=0.6,"Moderado",IF(AF91&lt;=0.8,"Mayor","Catastrófico"))))),"")</f>
        <v>Moderado</v>
      </c>
      <c r="AF91" s="332">
        <f>IFERROR(IF(U91="Impacto",(K91-(+K91*X91)),IF(U91="Probabilidad",K91,"")),"")</f>
        <v>0.6</v>
      </c>
      <c r="AG91" s="373" t="str">
        <f>IFERROR(IF(OR(AND(AC91="Muy Baja",AE91="Leve"),AND(AC91="Muy Baja",AE91="Menor"),AND(AC91="Baja",AE91="Leve")),"Bajo",IF(OR(AND(AC91="Muy baja",AE91="Moderado"),AND(AC91="Baja",AE91="Menor"),AND(AC91="Baja",AE91="Moderado"),AND(AC91="Media",AE91="Leve"),AND(AC91="Media",AE91="Menor"),AND(AC91="Media",AE91="Moderado"),AND(AC91="Alta",AE91="Leve"),AND(AC91="Alta",AE91="Menor")),"Moderado",IF(OR(AND(AC91="Muy Baja",AE91="Mayor"),AND(AC91="Baja",AE91="Mayor"),AND(AC91="Media",AE91="Mayor"),AND(AC91="Alta",AE91="Moderado"),AND(AC91="Alta",AE91="Mayor"),AND(AC91="Muy Alta",AE91="Leve"),AND(AC91="Muy Alta",AE91="Menor"),AND(AC91="Muy Alta",AE91="Moderado"),AND(AC91="Muy Alta",AE91="Mayor")),"Alto",IF(OR(AND(AC91="Muy Baja",AE91="Catastrófico"),AND(AC91="Baja",AE91="Catastrófico"),AND(AC91="Media",AE91="Catastrófico"),AND(AC91="Alta",AE91="Catastrófico"),AND(AC91="Muy Alta",AE91="Catastrófico")),"Extremo","")))),"")</f>
        <v>Moderado</v>
      </c>
      <c r="AH91" s="743" t="s">
        <v>124</v>
      </c>
      <c r="AI91" s="223" t="s">
        <v>1621</v>
      </c>
      <c r="AJ91" s="223" t="s">
        <v>1622</v>
      </c>
      <c r="AK91" s="377" t="s">
        <v>1623</v>
      </c>
      <c r="AL91" s="397" t="s">
        <v>1032</v>
      </c>
      <c r="AM91" s="397" t="s">
        <v>1624</v>
      </c>
      <c r="AN91" s="397" t="s">
        <v>1625</v>
      </c>
      <c r="AO91" s="692" t="s">
        <v>1631</v>
      </c>
      <c r="AP91" s="692" t="s">
        <v>1632</v>
      </c>
      <c r="AQ91" s="669" t="s">
        <v>1633</v>
      </c>
      <c r="AR91" s="894" t="s">
        <v>1737</v>
      </c>
    </row>
    <row r="92" spans="1:56" ht="114" customHeight="1" x14ac:dyDescent="0.25">
      <c r="A92" s="660"/>
      <c r="B92" s="661" t="s">
        <v>1606</v>
      </c>
      <c r="C92" s="892" t="s">
        <v>1607</v>
      </c>
      <c r="D92" s="892" t="s">
        <v>1608</v>
      </c>
      <c r="E92" s="814" t="s">
        <v>1610</v>
      </c>
      <c r="F92" s="986" t="s">
        <v>98</v>
      </c>
      <c r="G92" s="988">
        <v>0.6</v>
      </c>
      <c r="H92" s="990" t="s">
        <v>140</v>
      </c>
      <c r="I92" s="997" t="s">
        <v>140</v>
      </c>
      <c r="J92" s="999" t="s">
        <v>72</v>
      </c>
      <c r="K92" s="740">
        <v>0.6</v>
      </c>
      <c r="L92" s="753" t="s">
        <v>157</v>
      </c>
      <c r="M92" s="1001">
        <v>1</v>
      </c>
      <c r="N92" s="743" t="s">
        <v>382</v>
      </c>
      <c r="O92" s="854" t="s">
        <v>1611</v>
      </c>
      <c r="P92" s="854" t="s">
        <v>155</v>
      </c>
      <c r="Q92" s="994" t="s">
        <v>1616</v>
      </c>
      <c r="R92" s="995" t="s">
        <v>1617</v>
      </c>
      <c r="S92" s="869" t="s">
        <v>1618</v>
      </c>
      <c r="T92" s="869" t="s">
        <v>1619</v>
      </c>
      <c r="U92" s="1022" t="s">
        <v>1620</v>
      </c>
      <c r="V92" s="1024" t="s">
        <v>394</v>
      </c>
      <c r="W92" s="1024" t="s">
        <v>395</v>
      </c>
      <c r="X92" s="959">
        <v>0.4</v>
      </c>
      <c r="Y92" s="673" t="s">
        <v>17</v>
      </c>
      <c r="Z92" s="673" t="s">
        <v>21</v>
      </c>
      <c r="AA92" s="673" t="s">
        <v>110</v>
      </c>
      <c r="AB92" s="1014">
        <v>0.36</v>
      </c>
      <c r="AC92" s="1016" t="str">
        <f>IFERROR(IF(AB92="","",IF(AB92&lt;=0.2,"Muy Baja",IF(AB92&lt;=0.4,"Baja",IF(AB92&lt;=0.6,"Media",IF(AB92&lt;=0.8,"Alta","Muy Alta"))))),"")</f>
        <v>Baja</v>
      </c>
      <c r="AD92" s="1018">
        <v>0.36</v>
      </c>
      <c r="AE92" s="1020" t="s">
        <v>157</v>
      </c>
      <c r="AF92" s="1018">
        <v>0.6</v>
      </c>
      <c r="AG92" s="1012" t="s">
        <v>72</v>
      </c>
      <c r="AH92" s="743"/>
      <c r="AI92" s="696" t="s">
        <v>1626</v>
      </c>
      <c r="AJ92" s="696" t="s">
        <v>1627</v>
      </c>
      <c r="AK92" s="721" t="s">
        <v>1623</v>
      </c>
      <c r="AL92" s="863" t="s">
        <v>1032</v>
      </c>
      <c r="AM92" s="863" t="s">
        <v>1628</v>
      </c>
      <c r="AN92" s="814" t="s">
        <v>1629</v>
      </c>
      <c r="AO92" s="692"/>
      <c r="AP92" s="692"/>
      <c r="AQ92" s="669"/>
      <c r="AR92" s="894"/>
    </row>
    <row r="93" spans="1:56" ht="114" customHeight="1" x14ac:dyDescent="0.25">
      <c r="A93" s="660"/>
      <c r="B93" s="662"/>
      <c r="C93" s="770"/>
      <c r="D93" s="770"/>
      <c r="E93" s="793"/>
      <c r="F93" s="987"/>
      <c r="G93" s="989"/>
      <c r="H93" s="991"/>
      <c r="I93" s="998"/>
      <c r="J93" s="1000"/>
      <c r="K93" s="740"/>
      <c r="L93" s="753"/>
      <c r="M93" s="1002"/>
      <c r="N93" s="743"/>
      <c r="O93" s="855"/>
      <c r="P93" s="855"/>
      <c r="Q93" s="994"/>
      <c r="R93" s="996"/>
      <c r="S93" s="869"/>
      <c r="T93" s="869"/>
      <c r="U93" s="1023"/>
      <c r="V93" s="1025"/>
      <c r="W93" s="1025"/>
      <c r="X93" s="960"/>
      <c r="Y93" s="674"/>
      <c r="Z93" s="674"/>
      <c r="AA93" s="674"/>
      <c r="AB93" s="1015"/>
      <c r="AC93" s="1017"/>
      <c r="AD93" s="1019"/>
      <c r="AE93" s="1021"/>
      <c r="AF93" s="1019"/>
      <c r="AG93" s="1013"/>
      <c r="AH93" s="743"/>
      <c r="AI93" s="697"/>
      <c r="AJ93" s="697"/>
      <c r="AK93" s="721"/>
      <c r="AL93" s="863"/>
      <c r="AM93" s="863"/>
      <c r="AN93" s="793"/>
      <c r="AO93" s="692"/>
      <c r="AP93" s="692"/>
      <c r="AQ93" s="669"/>
      <c r="AR93" s="894"/>
    </row>
    <row r="94" spans="1:56" ht="25.5" x14ac:dyDescent="0.25">
      <c r="A94" s="398"/>
      <c r="B94" s="435"/>
      <c r="C94" s="435"/>
      <c r="D94" s="435"/>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9"/>
      <c r="AI94" s="399"/>
      <c r="AJ94" s="399"/>
      <c r="AK94" s="399"/>
      <c r="AL94" s="399"/>
      <c r="AM94" s="399"/>
      <c r="AN94" s="399"/>
      <c r="AO94" s="400"/>
      <c r="AP94" s="400"/>
      <c r="AQ94" s="400"/>
    </row>
    <row r="95" spans="1:56" ht="25.5" x14ac:dyDescent="0.25">
      <c r="A95" s="398"/>
      <c r="B95" s="435"/>
      <c r="C95" s="435"/>
      <c r="D95" s="435"/>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9"/>
      <c r="AI95" s="399"/>
      <c r="AJ95" s="399"/>
      <c r="AK95" s="399"/>
      <c r="AL95" s="399"/>
      <c r="AM95" s="399"/>
      <c r="AN95" s="399"/>
      <c r="AO95" s="399"/>
      <c r="AP95" s="399"/>
      <c r="AQ95" s="399"/>
    </row>
    <row r="96" spans="1:56" s="179" customFormat="1" ht="25.5" x14ac:dyDescent="0.25">
      <c r="A96" s="398"/>
      <c r="B96" s="435"/>
      <c r="C96" s="435"/>
      <c r="D96" s="435"/>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9"/>
      <c r="AI96" s="399"/>
      <c r="AJ96" s="399"/>
      <c r="AK96" s="399"/>
      <c r="AL96" s="399"/>
      <c r="AM96" s="399"/>
      <c r="AN96" s="399"/>
      <c r="AO96" s="399"/>
      <c r="AP96" s="399"/>
      <c r="AQ96" s="399"/>
      <c r="AS96" s="58"/>
      <c r="AT96" s="58"/>
      <c r="AU96" s="58"/>
      <c r="AV96" s="58"/>
      <c r="AW96" s="58"/>
      <c r="AX96" s="58"/>
      <c r="AY96" s="58"/>
      <c r="AZ96" s="58"/>
      <c r="BA96" s="58"/>
      <c r="BB96" s="58"/>
      <c r="BC96" s="58"/>
      <c r="BD96" s="58"/>
    </row>
    <row r="97" spans="1:56" s="179" customFormat="1" ht="25.5" x14ac:dyDescent="0.25">
      <c r="A97" s="398"/>
      <c r="B97" s="435"/>
      <c r="C97" s="435"/>
      <c r="D97" s="435"/>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9"/>
      <c r="AO97" s="399"/>
      <c r="AP97" s="399"/>
      <c r="AQ97" s="399"/>
      <c r="AS97" s="58"/>
      <c r="AT97" s="58"/>
      <c r="AU97" s="58"/>
      <c r="AV97" s="58"/>
      <c r="AW97" s="58"/>
      <c r="AX97" s="58"/>
      <c r="AY97" s="58"/>
      <c r="AZ97" s="58"/>
      <c r="BA97" s="58"/>
      <c r="BB97" s="58"/>
      <c r="BC97" s="58"/>
      <c r="BD97" s="58"/>
    </row>
    <row r="98" spans="1:56" s="179" customFormat="1" ht="15" customHeight="1" x14ac:dyDescent="0.25">
      <c r="A98" s="1003"/>
      <c r="B98" s="1003"/>
      <c r="C98" s="1003"/>
      <c r="D98" s="1003"/>
      <c r="E98" s="1003"/>
      <c r="F98" s="1003"/>
      <c r="G98" s="1003"/>
      <c r="H98" s="1003"/>
      <c r="I98" s="1003"/>
      <c r="J98" s="1003"/>
      <c r="K98" s="1003"/>
      <c r="L98" s="1003"/>
      <c r="M98" s="1003"/>
      <c r="N98" s="1003"/>
      <c r="O98" s="1003"/>
      <c r="P98" s="1003"/>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9"/>
      <c r="AO98" s="399"/>
      <c r="AP98" s="399"/>
      <c r="AQ98" s="399"/>
      <c r="AS98" s="58"/>
      <c r="AT98" s="58"/>
      <c r="AU98" s="58"/>
      <c r="AV98" s="58"/>
      <c r="AW98" s="58"/>
      <c r="AX98" s="58"/>
      <c r="AY98" s="58"/>
      <c r="AZ98" s="58"/>
      <c r="BA98" s="58"/>
      <c r="BB98" s="58"/>
      <c r="BC98" s="58"/>
      <c r="BD98" s="58"/>
    </row>
    <row r="99" spans="1:56" s="179" customFormat="1" ht="14.25" customHeight="1" x14ac:dyDescent="0.25">
      <c r="A99" s="1003"/>
      <c r="B99" s="1003"/>
      <c r="C99" s="1003"/>
      <c r="D99" s="1003"/>
      <c r="E99" s="1003"/>
      <c r="F99" s="1003"/>
      <c r="G99" s="1003"/>
      <c r="H99" s="1003"/>
      <c r="I99" s="1003"/>
      <c r="J99" s="1003"/>
      <c r="K99" s="1003"/>
      <c r="L99" s="1003"/>
      <c r="M99" s="1003"/>
      <c r="N99" s="1003"/>
      <c r="O99" s="1003"/>
      <c r="P99" s="1003"/>
      <c r="Q99" s="398"/>
      <c r="R99" s="398"/>
      <c r="S99" s="398"/>
      <c r="T99" s="398"/>
      <c r="U99" s="398"/>
      <c r="V99" s="398"/>
      <c r="W99" s="398"/>
      <c r="X99" s="398"/>
      <c r="Y99" s="398"/>
      <c r="Z99" s="398"/>
      <c r="AA99" s="398"/>
      <c r="AB99" s="398"/>
      <c r="AC99" s="398"/>
      <c r="AD99" s="398"/>
      <c r="AE99" s="398"/>
      <c r="AF99" s="398"/>
      <c r="AG99" s="398"/>
      <c r="AH99" s="398"/>
      <c r="AI99" s="398"/>
      <c r="AJ99" s="398"/>
      <c r="AK99" s="398"/>
      <c r="AL99" s="398"/>
      <c r="AM99" s="398"/>
      <c r="AN99" s="399"/>
      <c r="AO99" s="399"/>
      <c r="AP99" s="399"/>
      <c r="AQ99" s="399"/>
      <c r="AS99" s="58"/>
      <c r="AT99" s="58"/>
      <c r="AU99" s="58"/>
      <c r="AV99" s="58"/>
      <c r="AW99" s="58"/>
      <c r="AX99" s="58"/>
      <c r="AY99" s="58"/>
      <c r="AZ99" s="58"/>
      <c r="BA99" s="58"/>
      <c r="BB99" s="58"/>
      <c r="BC99" s="58"/>
      <c r="BD99" s="58"/>
    </row>
    <row r="100" spans="1:56" s="179" customFormat="1" ht="14.25" customHeight="1" x14ac:dyDescent="0.25">
      <c r="A100" s="1003"/>
      <c r="B100" s="1003"/>
      <c r="C100" s="1003"/>
      <c r="D100" s="1003"/>
      <c r="E100" s="1003"/>
      <c r="F100" s="1003"/>
      <c r="G100" s="1003"/>
      <c r="H100" s="1003"/>
      <c r="I100" s="1003"/>
      <c r="J100" s="1003"/>
      <c r="K100" s="1003"/>
      <c r="L100" s="1003"/>
      <c r="M100" s="1003"/>
      <c r="N100" s="1003"/>
      <c r="O100" s="1003"/>
      <c r="P100" s="1003"/>
      <c r="Q100" s="398"/>
      <c r="R100" s="398"/>
      <c r="S100" s="398"/>
      <c r="T100" s="398"/>
      <c r="U100" s="398"/>
      <c r="V100" s="398"/>
      <c r="W100" s="398"/>
      <c r="X100" s="398"/>
      <c r="Y100" s="398"/>
      <c r="Z100" s="398"/>
      <c r="AA100" s="398"/>
      <c r="AB100" s="398"/>
      <c r="AC100" s="398"/>
      <c r="AD100" s="398"/>
      <c r="AE100" s="398"/>
      <c r="AF100" s="398"/>
      <c r="AG100" s="398"/>
      <c r="AH100" s="398"/>
      <c r="AI100" s="398"/>
      <c r="AJ100" s="398"/>
      <c r="AK100" s="398"/>
      <c r="AL100" s="398"/>
      <c r="AM100" s="398"/>
      <c r="AN100" s="399"/>
      <c r="AO100" s="399"/>
      <c r="AP100" s="399"/>
      <c r="AQ100" s="399"/>
      <c r="AS100" s="58"/>
      <c r="AT100" s="58"/>
      <c r="AU100" s="58"/>
      <c r="AV100" s="58"/>
      <c r="AW100" s="58"/>
      <c r="AX100" s="58"/>
      <c r="AY100" s="58"/>
      <c r="AZ100" s="58"/>
      <c r="BA100" s="58"/>
      <c r="BB100" s="58"/>
      <c r="BC100" s="58"/>
      <c r="BD100" s="58"/>
    </row>
    <row r="101" spans="1:56" s="179" customFormat="1" ht="14.25" customHeight="1" x14ac:dyDescent="0.25">
      <c r="A101" s="1003"/>
      <c r="B101" s="1003"/>
      <c r="C101" s="1003"/>
      <c r="D101" s="1003"/>
      <c r="E101" s="1003"/>
      <c r="F101" s="1003"/>
      <c r="G101" s="1003"/>
      <c r="H101" s="1003"/>
      <c r="I101" s="1003"/>
      <c r="J101" s="1003"/>
      <c r="K101" s="1003"/>
      <c r="L101" s="1003"/>
      <c r="M101" s="1003"/>
      <c r="N101" s="1003"/>
      <c r="O101" s="1003"/>
      <c r="P101" s="1003"/>
      <c r="Q101" s="398"/>
      <c r="R101" s="398"/>
      <c r="S101" s="398"/>
      <c r="T101" s="398"/>
      <c r="U101" s="398"/>
      <c r="V101" s="398"/>
      <c r="W101" s="398"/>
      <c r="X101" s="398"/>
      <c r="Y101" s="398"/>
      <c r="Z101" s="398"/>
      <c r="AA101" s="398"/>
      <c r="AB101" s="398"/>
      <c r="AC101" s="398"/>
      <c r="AD101" s="398"/>
      <c r="AE101" s="398"/>
      <c r="AF101" s="398"/>
      <c r="AG101" s="398"/>
      <c r="AH101" s="398"/>
      <c r="AI101" s="398"/>
      <c r="AJ101" s="398"/>
      <c r="AK101" s="398"/>
      <c r="AL101" s="398"/>
      <c r="AM101" s="398"/>
      <c r="AN101" s="399"/>
      <c r="AO101" s="399"/>
      <c r="AP101" s="399"/>
      <c r="AQ101" s="399"/>
      <c r="AS101" s="58"/>
      <c r="AT101" s="58"/>
      <c r="AU101" s="58"/>
      <c r="AV101" s="58"/>
      <c r="AW101" s="58"/>
      <c r="AX101" s="58"/>
      <c r="AY101" s="58"/>
      <c r="AZ101" s="58"/>
      <c r="BA101" s="58"/>
      <c r="BB101" s="58"/>
      <c r="BC101" s="58"/>
      <c r="BD101" s="58"/>
    </row>
    <row r="102" spans="1:56" s="179" customFormat="1" ht="14.25" customHeight="1" x14ac:dyDescent="0.25">
      <c r="A102" s="1003"/>
      <c r="B102" s="1003"/>
      <c r="C102" s="1003"/>
      <c r="D102" s="1003"/>
      <c r="E102" s="1003"/>
      <c r="F102" s="1003"/>
      <c r="G102" s="1003"/>
      <c r="H102" s="1003"/>
      <c r="I102" s="1003"/>
      <c r="J102" s="1003"/>
      <c r="K102" s="1003"/>
      <c r="L102" s="1003"/>
      <c r="M102" s="1003"/>
      <c r="N102" s="1003"/>
      <c r="O102" s="1003"/>
      <c r="P102" s="1003"/>
      <c r="Q102" s="398"/>
      <c r="R102" s="398"/>
      <c r="S102" s="398"/>
      <c r="T102" s="398"/>
      <c r="U102" s="398"/>
      <c r="V102" s="398"/>
      <c r="W102" s="398"/>
      <c r="X102" s="398"/>
      <c r="Y102" s="398"/>
      <c r="Z102" s="398"/>
      <c r="AA102" s="398"/>
      <c r="AB102" s="398"/>
      <c r="AC102" s="398"/>
      <c r="AD102" s="398"/>
      <c r="AE102" s="398"/>
      <c r="AF102" s="398"/>
      <c r="AG102" s="398"/>
      <c r="AH102" s="398"/>
      <c r="AI102" s="398"/>
      <c r="AJ102" s="398"/>
      <c r="AK102" s="398"/>
      <c r="AL102" s="398"/>
      <c r="AM102" s="398"/>
      <c r="AN102" s="399"/>
      <c r="AO102" s="399"/>
      <c r="AP102" s="399"/>
      <c r="AQ102" s="399"/>
      <c r="AS102" s="58"/>
      <c r="AT102" s="58"/>
      <c r="AU102" s="58"/>
      <c r="AV102" s="58"/>
      <c r="AW102" s="58"/>
      <c r="AX102" s="58"/>
      <c r="AY102" s="58"/>
      <c r="AZ102" s="58"/>
      <c r="BA102" s="58"/>
      <c r="BB102" s="58"/>
      <c r="BC102" s="58"/>
      <c r="BD102" s="58"/>
    </row>
    <row r="103" spans="1:56" s="179" customFormat="1" ht="14.25" customHeight="1" x14ac:dyDescent="0.25">
      <c r="A103" s="1003"/>
      <c r="B103" s="1003"/>
      <c r="C103" s="1003"/>
      <c r="D103" s="1003"/>
      <c r="E103" s="1003"/>
      <c r="F103" s="1003"/>
      <c r="G103" s="1003"/>
      <c r="H103" s="1003"/>
      <c r="I103" s="1003"/>
      <c r="J103" s="1003"/>
      <c r="K103" s="1003"/>
      <c r="L103" s="1003"/>
      <c r="M103" s="1003"/>
      <c r="N103" s="1003"/>
      <c r="O103" s="1003"/>
      <c r="P103" s="1003"/>
      <c r="Q103" s="398"/>
      <c r="R103" s="398"/>
      <c r="S103" s="398"/>
      <c r="T103" s="398"/>
      <c r="U103" s="398"/>
      <c r="V103" s="398"/>
      <c r="W103" s="398"/>
      <c r="X103" s="398"/>
      <c r="Y103" s="398"/>
      <c r="Z103" s="398"/>
      <c r="AA103" s="398"/>
      <c r="AB103" s="398"/>
      <c r="AC103" s="398"/>
      <c r="AD103" s="398"/>
      <c r="AE103" s="398"/>
      <c r="AF103" s="398"/>
      <c r="AG103" s="398"/>
      <c r="AH103" s="398"/>
      <c r="AI103" s="398"/>
      <c r="AJ103" s="398"/>
      <c r="AK103" s="398"/>
      <c r="AL103" s="398"/>
      <c r="AM103" s="398"/>
      <c r="AN103" s="399"/>
      <c r="AO103" s="399"/>
      <c r="AP103" s="399"/>
      <c r="AQ103" s="399"/>
      <c r="AS103" s="58"/>
      <c r="AT103" s="58"/>
      <c r="AU103" s="58"/>
      <c r="AV103" s="58"/>
      <c r="AW103" s="58"/>
      <c r="AX103" s="58"/>
      <c r="AY103" s="58"/>
      <c r="AZ103" s="58"/>
      <c r="BA103" s="58"/>
      <c r="BB103" s="58"/>
      <c r="BC103" s="58"/>
      <c r="BD103" s="58"/>
    </row>
    <row r="104" spans="1:56" s="179" customFormat="1" ht="14.25" customHeight="1" x14ac:dyDescent="0.25">
      <c r="A104" s="1003"/>
      <c r="B104" s="1003"/>
      <c r="C104" s="1003"/>
      <c r="D104" s="1003"/>
      <c r="E104" s="1003"/>
      <c r="F104" s="1003"/>
      <c r="G104" s="1003"/>
      <c r="H104" s="1003"/>
      <c r="I104" s="1003"/>
      <c r="J104" s="1003"/>
      <c r="K104" s="1003"/>
      <c r="L104" s="1003"/>
      <c r="M104" s="1003"/>
      <c r="N104" s="1003"/>
      <c r="O104" s="1003"/>
      <c r="P104" s="1003"/>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9"/>
      <c r="AO104" s="399"/>
      <c r="AP104" s="399"/>
      <c r="AQ104" s="399"/>
      <c r="AS104" s="58"/>
      <c r="AT104" s="58"/>
      <c r="AU104" s="58"/>
      <c r="AV104" s="58"/>
      <c r="AW104" s="58"/>
      <c r="AX104" s="58"/>
      <c r="AY104" s="58"/>
      <c r="AZ104" s="58"/>
      <c r="BA104" s="58"/>
      <c r="BB104" s="58"/>
      <c r="BC104" s="58"/>
      <c r="BD104" s="58"/>
    </row>
    <row r="105" spans="1:56" s="179" customFormat="1" ht="14.25" customHeight="1" x14ac:dyDescent="0.25">
      <c r="A105" s="1003"/>
      <c r="B105" s="1003"/>
      <c r="C105" s="1003"/>
      <c r="D105" s="1003"/>
      <c r="E105" s="1003"/>
      <c r="F105" s="1003"/>
      <c r="G105" s="1003"/>
      <c r="H105" s="1003"/>
      <c r="I105" s="1003"/>
      <c r="J105" s="1003"/>
      <c r="K105" s="1003"/>
      <c r="L105" s="1003"/>
      <c r="M105" s="1003"/>
      <c r="N105" s="1003"/>
      <c r="O105" s="1003"/>
      <c r="P105" s="1003"/>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9"/>
      <c r="AO105" s="399"/>
      <c r="AP105" s="399"/>
      <c r="AQ105" s="399"/>
      <c r="AS105" s="58"/>
      <c r="AT105" s="58"/>
      <c r="AU105" s="58"/>
      <c r="AV105" s="58"/>
      <c r="AW105" s="58"/>
      <c r="AX105" s="58"/>
      <c r="AY105" s="58"/>
      <c r="AZ105" s="58"/>
      <c r="BA105" s="58"/>
      <c r="BB105" s="58"/>
      <c r="BC105" s="58"/>
      <c r="BD105" s="58"/>
    </row>
    <row r="106" spans="1:56" s="179" customFormat="1" ht="14.25" customHeight="1" x14ac:dyDescent="0.25">
      <c r="A106" s="1003"/>
      <c r="B106" s="1003"/>
      <c r="C106" s="1003"/>
      <c r="D106" s="1003"/>
      <c r="E106" s="1003"/>
      <c r="F106" s="1003"/>
      <c r="G106" s="1003"/>
      <c r="H106" s="1003"/>
      <c r="I106" s="1003"/>
      <c r="J106" s="1003"/>
      <c r="K106" s="1003"/>
      <c r="L106" s="1003"/>
      <c r="M106" s="1003"/>
      <c r="N106" s="1003"/>
      <c r="O106" s="1003"/>
      <c r="P106" s="1003"/>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9"/>
      <c r="AO106" s="399"/>
      <c r="AP106" s="399"/>
      <c r="AQ106" s="399"/>
      <c r="AS106" s="58"/>
      <c r="AT106" s="58"/>
      <c r="AU106" s="58"/>
      <c r="AV106" s="58"/>
      <c r="AW106" s="58"/>
      <c r="AX106" s="58"/>
      <c r="AY106" s="58"/>
      <c r="AZ106" s="58"/>
      <c r="BA106" s="58"/>
      <c r="BB106" s="58"/>
      <c r="BC106" s="58"/>
      <c r="BD106" s="58"/>
    </row>
    <row r="107" spans="1:56" s="179" customFormat="1" ht="14.25" customHeight="1" x14ac:dyDescent="0.25">
      <c r="A107" s="1003"/>
      <c r="B107" s="1003"/>
      <c r="C107" s="1003"/>
      <c r="D107" s="1003"/>
      <c r="E107" s="1003"/>
      <c r="F107" s="1003"/>
      <c r="G107" s="1003"/>
      <c r="H107" s="1003"/>
      <c r="I107" s="1003"/>
      <c r="J107" s="1003"/>
      <c r="K107" s="1003"/>
      <c r="L107" s="1003"/>
      <c r="M107" s="1003"/>
      <c r="N107" s="1003"/>
      <c r="O107" s="1003"/>
      <c r="P107" s="1003"/>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9"/>
      <c r="AO107" s="399"/>
      <c r="AP107" s="399"/>
      <c r="AQ107" s="399"/>
      <c r="AS107" s="58"/>
      <c r="AT107" s="58"/>
      <c r="AU107" s="58"/>
      <c r="AV107" s="58"/>
      <c r="AW107" s="58"/>
      <c r="AX107" s="58"/>
      <c r="AY107" s="58"/>
      <c r="AZ107" s="58"/>
      <c r="BA107" s="58"/>
      <c r="BB107" s="58"/>
      <c r="BC107" s="58"/>
      <c r="BD107" s="58"/>
    </row>
    <row r="108" spans="1:56" s="179" customFormat="1" ht="14.25" customHeight="1" x14ac:dyDescent="0.25">
      <c r="A108" s="1003"/>
      <c r="B108" s="1003"/>
      <c r="C108" s="1003"/>
      <c r="D108" s="1003"/>
      <c r="E108" s="1003"/>
      <c r="F108" s="1003"/>
      <c r="G108" s="1003"/>
      <c r="H108" s="1003"/>
      <c r="I108" s="1003"/>
      <c r="J108" s="1003"/>
      <c r="K108" s="1003"/>
      <c r="L108" s="1003"/>
      <c r="M108" s="1003"/>
      <c r="N108" s="1003"/>
      <c r="O108" s="1003"/>
      <c r="P108" s="1003"/>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9"/>
      <c r="AO108" s="399"/>
      <c r="AP108" s="399"/>
      <c r="AQ108" s="399"/>
      <c r="AS108" s="58"/>
      <c r="AT108" s="58"/>
      <c r="AU108" s="58"/>
      <c r="AV108" s="58"/>
      <c r="AW108" s="58"/>
      <c r="AX108" s="58"/>
      <c r="AY108" s="58"/>
      <c r="AZ108" s="58"/>
      <c r="BA108" s="58"/>
      <c r="BB108" s="58"/>
      <c r="BC108" s="58"/>
      <c r="BD108" s="58"/>
    </row>
    <row r="109" spans="1:56" s="179" customFormat="1" ht="25.5" x14ac:dyDescent="0.25">
      <c r="A109" s="398"/>
      <c r="B109" s="435"/>
      <c r="C109" s="435"/>
      <c r="D109" s="435"/>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9"/>
      <c r="AO109" s="399"/>
      <c r="AP109" s="399"/>
      <c r="AQ109" s="399"/>
      <c r="AS109" s="58"/>
      <c r="AT109" s="58"/>
      <c r="AU109" s="58"/>
      <c r="AV109" s="58"/>
      <c r="AW109" s="58"/>
      <c r="AX109" s="58"/>
      <c r="AY109" s="58"/>
      <c r="AZ109" s="58"/>
      <c r="BA109" s="58"/>
      <c r="BB109" s="58"/>
      <c r="BC109" s="58"/>
      <c r="BD109" s="58"/>
    </row>
    <row r="110" spans="1:56" s="179" customFormat="1" ht="25.5" x14ac:dyDescent="0.25">
      <c r="A110" s="398"/>
      <c r="B110" s="435"/>
      <c r="C110" s="435"/>
      <c r="D110" s="435"/>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9"/>
      <c r="AO110" s="399"/>
      <c r="AP110" s="399"/>
      <c r="AQ110" s="399"/>
      <c r="AS110" s="58"/>
      <c r="AT110" s="58"/>
      <c r="AU110" s="58"/>
      <c r="AV110" s="58"/>
      <c r="AW110" s="58"/>
      <c r="AX110" s="58"/>
      <c r="AY110" s="58"/>
      <c r="AZ110" s="58"/>
      <c r="BA110" s="58"/>
      <c r="BB110" s="58"/>
      <c r="BC110" s="58"/>
      <c r="BD110" s="58"/>
    </row>
    <row r="111" spans="1:56" s="179" customFormat="1" ht="25.5" x14ac:dyDescent="0.25">
      <c r="A111" s="398"/>
      <c r="B111" s="435"/>
      <c r="C111" s="435"/>
      <c r="D111" s="435"/>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9"/>
      <c r="AO111" s="399"/>
      <c r="AP111" s="399"/>
      <c r="AQ111" s="399"/>
      <c r="AS111" s="58"/>
      <c r="AT111" s="58"/>
      <c r="AU111" s="58"/>
      <c r="AV111" s="58"/>
      <c r="AW111" s="58"/>
      <c r="AX111" s="58"/>
      <c r="AY111" s="58"/>
      <c r="AZ111" s="58"/>
      <c r="BA111" s="58"/>
      <c r="BB111" s="58"/>
      <c r="BC111" s="58"/>
      <c r="BD111" s="58"/>
    </row>
    <row r="112" spans="1:56" s="179" customFormat="1" ht="25.5" x14ac:dyDescent="0.25">
      <c r="A112" s="398"/>
      <c r="B112" s="435"/>
      <c r="C112" s="435"/>
      <c r="D112" s="435"/>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9"/>
      <c r="AO112" s="399"/>
      <c r="AP112" s="399"/>
      <c r="AQ112" s="399"/>
      <c r="AS112" s="58"/>
      <c r="AT112" s="58"/>
      <c r="AU112" s="58"/>
      <c r="AV112" s="58"/>
      <c r="AW112" s="58"/>
      <c r="AX112" s="58"/>
      <c r="AY112" s="58"/>
      <c r="AZ112" s="58"/>
      <c r="BA112" s="58"/>
      <c r="BB112" s="58"/>
      <c r="BC112" s="58"/>
      <c r="BD112" s="58"/>
    </row>
    <row r="113" spans="1:56" s="179" customFormat="1" ht="25.5" x14ac:dyDescent="0.25">
      <c r="A113" s="398"/>
      <c r="B113" s="435"/>
      <c r="C113" s="435"/>
      <c r="D113" s="435"/>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9"/>
      <c r="AO113" s="399"/>
      <c r="AP113" s="399"/>
      <c r="AQ113" s="399"/>
      <c r="AS113" s="58"/>
      <c r="AT113" s="58"/>
      <c r="AU113" s="58"/>
      <c r="AV113" s="58"/>
      <c r="AW113" s="58"/>
      <c r="AX113" s="58"/>
      <c r="AY113" s="58"/>
      <c r="AZ113" s="58"/>
      <c r="BA113" s="58"/>
      <c r="BB113" s="58"/>
      <c r="BC113" s="58"/>
      <c r="BD113" s="58"/>
    </row>
    <row r="114" spans="1:56" s="179" customFormat="1" ht="25.5" x14ac:dyDescent="0.25">
      <c r="A114" s="398"/>
      <c r="B114" s="435"/>
      <c r="C114" s="435"/>
      <c r="D114" s="435"/>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9"/>
      <c r="AO114" s="399"/>
      <c r="AP114" s="399"/>
      <c r="AQ114" s="399"/>
      <c r="AS114" s="58"/>
      <c r="AT114" s="58"/>
      <c r="AU114" s="58"/>
      <c r="AV114" s="58"/>
      <c r="AW114" s="58"/>
      <c r="AX114" s="58"/>
      <c r="AY114" s="58"/>
      <c r="AZ114" s="58"/>
      <c r="BA114" s="58"/>
      <c r="BB114" s="58"/>
      <c r="BC114" s="58"/>
      <c r="BD114" s="58"/>
    </row>
    <row r="115" spans="1:56" s="179" customFormat="1" ht="25.5" x14ac:dyDescent="0.25">
      <c r="A115" s="398"/>
      <c r="B115" s="435"/>
      <c r="C115" s="435"/>
      <c r="D115" s="435"/>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9"/>
      <c r="AO115" s="399"/>
      <c r="AP115" s="399"/>
      <c r="AQ115" s="399"/>
      <c r="AS115" s="58"/>
      <c r="AT115" s="58"/>
      <c r="AU115" s="58"/>
      <c r="AV115" s="58"/>
      <c r="AW115" s="58"/>
      <c r="AX115" s="58"/>
      <c r="AY115" s="58"/>
      <c r="AZ115" s="58"/>
      <c r="BA115" s="58"/>
      <c r="BB115" s="58"/>
      <c r="BC115" s="58"/>
      <c r="BD115" s="58"/>
    </row>
    <row r="116" spans="1:56" s="179" customFormat="1" ht="25.5" x14ac:dyDescent="0.25">
      <c r="A116" s="398"/>
      <c r="B116" s="435"/>
      <c r="C116" s="435"/>
      <c r="D116" s="435"/>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9"/>
      <c r="AO116" s="399"/>
      <c r="AP116" s="399"/>
      <c r="AQ116" s="399"/>
      <c r="AS116" s="58"/>
      <c r="AT116" s="58"/>
      <c r="AU116" s="58"/>
      <c r="AV116" s="58"/>
      <c r="AW116" s="58"/>
      <c r="AX116" s="58"/>
      <c r="AY116" s="58"/>
      <c r="AZ116" s="58"/>
      <c r="BA116" s="58"/>
      <c r="BB116" s="58"/>
      <c r="BC116" s="58"/>
      <c r="BD116" s="58"/>
    </row>
    <row r="117" spans="1:56" s="179" customFormat="1" ht="25.5" x14ac:dyDescent="0.25">
      <c r="A117" s="398"/>
      <c r="B117" s="435"/>
      <c r="C117" s="435"/>
      <c r="D117" s="435"/>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c r="AI117" s="398"/>
      <c r="AJ117" s="398"/>
      <c r="AK117" s="398"/>
      <c r="AL117" s="398"/>
      <c r="AM117" s="398"/>
      <c r="AN117" s="399"/>
      <c r="AO117" s="399"/>
      <c r="AP117" s="399"/>
      <c r="AQ117" s="399"/>
      <c r="AS117" s="58"/>
      <c r="AT117" s="58"/>
      <c r="AU117" s="58"/>
      <c r="AV117" s="58"/>
      <c r="AW117" s="58"/>
      <c r="AX117" s="58"/>
      <c r="AY117" s="58"/>
      <c r="AZ117" s="58"/>
      <c r="BA117" s="58"/>
      <c r="BB117" s="58"/>
      <c r="BC117" s="58"/>
      <c r="BD117" s="58"/>
    </row>
    <row r="118" spans="1:56" s="179" customFormat="1" ht="25.5" x14ac:dyDescent="0.25">
      <c r="A118" s="398"/>
      <c r="B118" s="435"/>
      <c r="C118" s="435"/>
      <c r="D118" s="435"/>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c r="AI118" s="398"/>
      <c r="AJ118" s="398"/>
      <c r="AK118" s="398"/>
      <c r="AL118" s="398"/>
      <c r="AM118" s="398"/>
      <c r="AN118" s="399"/>
      <c r="AO118" s="399"/>
      <c r="AP118" s="399"/>
      <c r="AQ118" s="399"/>
      <c r="AS118" s="58"/>
      <c r="AT118" s="58"/>
      <c r="AU118" s="58"/>
      <c r="AV118" s="58"/>
      <c r="AW118" s="58"/>
      <c r="AX118" s="58"/>
      <c r="AY118" s="58"/>
      <c r="AZ118" s="58"/>
      <c r="BA118" s="58"/>
      <c r="BB118" s="58"/>
      <c r="BC118" s="58"/>
      <c r="BD118" s="58"/>
    </row>
    <row r="119" spans="1:56" s="179" customFormat="1" ht="25.5" x14ac:dyDescent="0.25">
      <c r="A119" s="398"/>
      <c r="B119" s="435"/>
      <c r="C119" s="435"/>
      <c r="D119" s="435"/>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9"/>
      <c r="AO119" s="399"/>
      <c r="AP119" s="399"/>
      <c r="AQ119" s="399"/>
      <c r="AS119" s="58"/>
      <c r="AT119" s="58"/>
      <c r="AU119" s="58"/>
      <c r="AV119" s="58"/>
      <c r="AW119" s="58"/>
      <c r="AX119" s="58"/>
      <c r="AY119" s="58"/>
      <c r="AZ119" s="58"/>
      <c r="BA119" s="58"/>
      <c r="BB119" s="58"/>
      <c r="BC119" s="58"/>
      <c r="BD119" s="58"/>
    </row>
    <row r="120" spans="1:56" s="179" customFormat="1" ht="25.5" x14ac:dyDescent="0.25">
      <c r="A120" s="398"/>
      <c r="B120" s="435"/>
      <c r="C120" s="435"/>
      <c r="D120" s="435"/>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c r="AI120" s="398"/>
      <c r="AJ120" s="398"/>
      <c r="AK120" s="398"/>
      <c r="AL120" s="398"/>
      <c r="AM120" s="398"/>
      <c r="AN120" s="399"/>
      <c r="AO120" s="399"/>
      <c r="AP120" s="399"/>
      <c r="AQ120" s="399"/>
      <c r="AS120" s="58"/>
      <c r="AT120" s="58"/>
      <c r="AU120" s="58"/>
      <c r="AV120" s="58"/>
      <c r="AW120" s="58"/>
      <c r="AX120" s="58"/>
      <c r="AY120" s="58"/>
      <c r="AZ120" s="58"/>
      <c r="BA120" s="58"/>
      <c r="BB120" s="58"/>
      <c r="BC120" s="58"/>
      <c r="BD120" s="58"/>
    </row>
    <row r="121" spans="1:56" s="179" customFormat="1" ht="25.5" x14ac:dyDescent="0.25">
      <c r="A121" s="398"/>
      <c r="B121" s="435"/>
      <c r="C121" s="435"/>
      <c r="D121" s="435"/>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c r="AI121" s="398"/>
      <c r="AJ121" s="398"/>
      <c r="AK121" s="398"/>
      <c r="AL121" s="398"/>
      <c r="AM121" s="398"/>
      <c r="AN121" s="399"/>
      <c r="AO121" s="399"/>
      <c r="AP121" s="399"/>
      <c r="AQ121" s="399"/>
      <c r="AS121" s="58"/>
      <c r="AT121" s="58"/>
      <c r="AU121" s="58"/>
      <c r="AV121" s="58"/>
      <c r="AW121" s="58"/>
      <c r="AX121" s="58"/>
      <c r="AY121" s="58"/>
      <c r="AZ121" s="58"/>
      <c r="BA121" s="58"/>
      <c r="BB121" s="58"/>
      <c r="BC121" s="58"/>
      <c r="BD121" s="58"/>
    </row>
    <row r="122" spans="1:56" s="179" customFormat="1" ht="25.5" x14ac:dyDescent="0.25">
      <c r="A122" s="398"/>
      <c r="B122" s="435"/>
      <c r="C122" s="435"/>
      <c r="D122" s="435"/>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c r="AH122" s="398"/>
      <c r="AI122" s="398"/>
      <c r="AJ122" s="398"/>
      <c r="AK122" s="398"/>
      <c r="AL122" s="398"/>
      <c r="AM122" s="398"/>
      <c r="AN122" s="399"/>
      <c r="AO122" s="399"/>
      <c r="AP122" s="399"/>
      <c r="AQ122" s="399"/>
      <c r="AS122" s="58"/>
      <c r="AT122" s="58"/>
      <c r="AU122" s="58"/>
      <c r="AV122" s="58"/>
      <c r="AW122" s="58"/>
      <c r="AX122" s="58"/>
      <c r="AY122" s="58"/>
      <c r="AZ122" s="58"/>
      <c r="BA122" s="58"/>
      <c r="BB122" s="58"/>
      <c r="BC122" s="58"/>
      <c r="BD122" s="58"/>
    </row>
    <row r="123" spans="1:56" s="179" customFormat="1" ht="25.5" x14ac:dyDescent="0.25">
      <c r="A123" s="398"/>
      <c r="B123" s="435"/>
      <c r="C123" s="435"/>
      <c r="D123" s="435"/>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c r="AH123" s="398"/>
      <c r="AI123" s="398"/>
      <c r="AJ123" s="398"/>
      <c r="AK123" s="398"/>
      <c r="AL123" s="398"/>
      <c r="AM123" s="398"/>
      <c r="AN123" s="399"/>
      <c r="AO123" s="399"/>
      <c r="AP123" s="399"/>
      <c r="AQ123" s="399"/>
      <c r="AS123" s="58"/>
      <c r="AT123" s="58"/>
      <c r="AU123" s="58"/>
      <c r="AV123" s="58"/>
      <c r="AW123" s="58"/>
      <c r="AX123" s="58"/>
      <c r="AY123" s="58"/>
      <c r="AZ123" s="58"/>
      <c r="BA123" s="58"/>
      <c r="BB123" s="58"/>
      <c r="BC123" s="58"/>
      <c r="BD123" s="58"/>
    </row>
    <row r="124" spans="1:56" s="179" customFormat="1" ht="25.5" x14ac:dyDescent="0.25">
      <c r="A124" s="398"/>
      <c r="B124" s="435"/>
      <c r="C124" s="435"/>
      <c r="D124" s="435"/>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c r="AH124" s="398"/>
      <c r="AI124" s="398"/>
      <c r="AJ124" s="398"/>
      <c r="AK124" s="398"/>
      <c r="AL124" s="398"/>
      <c r="AM124" s="398"/>
      <c r="AN124" s="399"/>
      <c r="AO124" s="399"/>
      <c r="AP124" s="399"/>
      <c r="AQ124" s="399"/>
      <c r="AS124" s="58"/>
      <c r="AT124" s="58"/>
      <c r="AU124" s="58"/>
      <c r="AV124" s="58"/>
      <c r="AW124" s="58"/>
      <c r="AX124" s="58"/>
      <c r="AY124" s="58"/>
      <c r="AZ124" s="58"/>
      <c r="BA124" s="58"/>
      <c r="BB124" s="58"/>
      <c r="BC124" s="58"/>
      <c r="BD124" s="58"/>
    </row>
    <row r="125" spans="1:56" s="179" customFormat="1" ht="25.5" x14ac:dyDescent="0.25">
      <c r="A125" s="398"/>
      <c r="B125" s="435"/>
      <c r="C125" s="435"/>
      <c r="D125" s="435"/>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c r="AI125" s="398"/>
      <c r="AJ125" s="398"/>
      <c r="AK125" s="398"/>
      <c r="AL125" s="398"/>
      <c r="AM125" s="398"/>
      <c r="AN125" s="399"/>
      <c r="AO125" s="399"/>
      <c r="AP125" s="399"/>
      <c r="AQ125" s="399"/>
      <c r="AS125" s="58"/>
      <c r="AT125" s="58"/>
      <c r="AU125" s="58"/>
      <c r="AV125" s="58"/>
      <c r="AW125" s="58"/>
      <c r="AX125" s="58"/>
      <c r="AY125" s="58"/>
      <c r="AZ125" s="58"/>
      <c r="BA125" s="58"/>
      <c r="BB125" s="58"/>
      <c r="BC125" s="58"/>
      <c r="BD125" s="58"/>
    </row>
    <row r="126" spans="1:56" s="179" customFormat="1" ht="25.5" x14ac:dyDescent="0.25">
      <c r="A126" s="398"/>
      <c r="B126" s="435"/>
      <c r="C126" s="435"/>
      <c r="D126" s="435"/>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c r="AH126" s="398"/>
      <c r="AI126" s="398"/>
      <c r="AJ126" s="398"/>
      <c r="AK126" s="398"/>
      <c r="AL126" s="398"/>
      <c r="AM126" s="398"/>
      <c r="AN126" s="399"/>
      <c r="AO126" s="399"/>
      <c r="AP126" s="399"/>
      <c r="AQ126" s="399"/>
      <c r="AS126" s="58"/>
      <c r="AT126" s="58"/>
      <c r="AU126" s="58"/>
      <c r="AV126" s="58"/>
      <c r="AW126" s="58"/>
      <c r="AX126" s="58"/>
      <c r="AY126" s="58"/>
      <c r="AZ126" s="58"/>
      <c r="BA126" s="58"/>
      <c r="BB126" s="58"/>
      <c r="BC126" s="58"/>
      <c r="BD126" s="58"/>
    </row>
    <row r="127" spans="1:56" s="179" customFormat="1" ht="25.5" x14ac:dyDescent="0.25">
      <c r="A127" s="398"/>
      <c r="B127" s="435"/>
      <c r="C127" s="435"/>
      <c r="D127" s="435"/>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c r="AI127" s="398"/>
      <c r="AJ127" s="398"/>
      <c r="AK127" s="398"/>
      <c r="AL127" s="398"/>
      <c r="AM127" s="398"/>
      <c r="AN127" s="399"/>
      <c r="AO127" s="399"/>
      <c r="AP127" s="399"/>
      <c r="AQ127" s="399"/>
      <c r="AS127" s="58"/>
      <c r="AT127" s="58"/>
      <c r="AU127" s="58"/>
      <c r="AV127" s="58"/>
      <c r="AW127" s="58"/>
      <c r="AX127" s="58"/>
      <c r="AY127" s="58"/>
      <c r="AZ127" s="58"/>
      <c r="BA127" s="58"/>
      <c r="BB127" s="58"/>
      <c r="BC127" s="58"/>
      <c r="BD127" s="58"/>
    </row>
    <row r="128" spans="1:56" s="179" customFormat="1" ht="25.5" x14ac:dyDescent="0.25">
      <c r="A128" s="398"/>
      <c r="B128" s="435"/>
      <c r="C128" s="435"/>
      <c r="D128" s="435"/>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c r="AH128" s="398"/>
      <c r="AI128" s="398"/>
      <c r="AJ128" s="398"/>
      <c r="AK128" s="398"/>
      <c r="AL128" s="398"/>
      <c r="AM128" s="398"/>
      <c r="AN128" s="399"/>
      <c r="AO128" s="399"/>
      <c r="AP128" s="399"/>
      <c r="AQ128" s="399"/>
      <c r="AS128" s="58"/>
      <c r="AT128" s="58"/>
      <c r="AU128" s="58"/>
      <c r="AV128" s="58"/>
      <c r="AW128" s="58"/>
      <c r="AX128" s="58"/>
      <c r="AY128" s="58"/>
      <c r="AZ128" s="58"/>
      <c r="BA128" s="58"/>
      <c r="BB128" s="58"/>
      <c r="BC128" s="58"/>
      <c r="BD128" s="58"/>
    </row>
    <row r="129" spans="1:56" s="179" customFormat="1" ht="25.5" x14ac:dyDescent="0.25">
      <c r="A129" s="398"/>
      <c r="B129" s="435"/>
      <c r="C129" s="435"/>
      <c r="D129" s="435"/>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c r="AI129" s="398"/>
      <c r="AJ129" s="398"/>
      <c r="AK129" s="398"/>
      <c r="AL129" s="398"/>
      <c r="AM129" s="398"/>
      <c r="AN129" s="399"/>
      <c r="AO129" s="399"/>
      <c r="AP129" s="399"/>
      <c r="AQ129" s="399"/>
      <c r="AS129" s="58"/>
      <c r="AT129" s="58"/>
      <c r="AU129" s="58"/>
      <c r="AV129" s="58"/>
      <c r="AW129" s="58"/>
      <c r="AX129" s="58"/>
      <c r="AY129" s="58"/>
      <c r="AZ129" s="58"/>
      <c r="BA129" s="58"/>
      <c r="BB129" s="58"/>
      <c r="BC129" s="58"/>
      <c r="BD129" s="58"/>
    </row>
    <row r="130" spans="1:56" s="179" customFormat="1" ht="25.5" x14ac:dyDescent="0.25">
      <c r="A130" s="398"/>
      <c r="B130" s="435"/>
      <c r="C130" s="435"/>
      <c r="D130" s="435"/>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8"/>
      <c r="AJ130" s="398"/>
      <c r="AK130" s="398"/>
      <c r="AL130" s="398"/>
      <c r="AM130" s="398"/>
      <c r="AN130" s="399"/>
      <c r="AO130" s="399"/>
      <c r="AP130" s="399"/>
      <c r="AQ130" s="399"/>
      <c r="AS130" s="58"/>
      <c r="AT130" s="58"/>
      <c r="AU130" s="58"/>
      <c r="AV130" s="58"/>
      <c r="AW130" s="58"/>
      <c r="AX130" s="58"/>
      <c r="AY130" s="58"/>
      <c r="AZ130" s="58"/>
      <c r="BA130" s="58"/>
      <c r="BB130" s="58"/>
      <c r="BC130" s="58"/>
      <c r="BD130" s="58"/>
    </row>
    <row r="131" spans="1:56" s="179" customFormat="1" ht="25.5" x14ac:dyDescent="0.25">
      <c r="A131" s="398"/>
      <c r="B131" s="435"/>
      <c r="C131" s="435"/>
      <c r="D131" s="435"/>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c r="AI131" s="398"/>
      <c r="AJ131" s="398"/>
      <c r="AK131" s="398"/>
      <c r="AL131" s="398"/>
      <c r="AM131" s="398"/>
      <c r="AN131" s="399"/>
      <c r="AO131" s="399"/>
      <c r="AP131" s="399"/>
      <c r="AQ131" s="399"/>
      <c r="AS131" s="58"/>
      <c r="AT131" s="58"/>
      <c r="AU131" s="58"/>
      <c r="AV131" s="58"/>
      <c r="AW131" s="58"/>
      <c r="AX131" s="58"/>
      <c r="AY131" s="58"/>
      <c r="AZ131" s="58"/>
      <c r="BA131" s="58"/>
      <c r="BB131" s="58"/>
      <c r="BC131" s="58"/>
      <c r="BD131" s="58"/>
    </row>
    <row r="132" spans="1:56" s="179" customFormat="1" ht="25.5" x14ac:dyDescent="0.25">
      <c r="A132" s="398"/>
      <c r="B132" s="435"/>
      <c r="C132" s="435"/>
      <c r="D132" s="435"/>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c r="AH132" s="398"/>
      <c r="AI132" s="398"/>
      <c r="AJ132" s="398"/>
      <c r="AK132" s="398"/>
      <c r="AL132" s="398"/>
      <c r="AM132" s="398"/>
      <c r="AN132" s="399"/>
      <c r="AO132" s="399"/>
      <c r="AP132" s="399"/>
      <c r="AQ132" s="399"/>
      <c r="AS132" s="58"/>
      <c r="AT132" s="58"/>
      <c r="AU132" s="58"/>
      <c r="AV132" s="58"/>
      <c r="AW132" s="58"/>
      <c r="AX132" s="58"/>
      <c r="AY132" s="58"/>
      <c r="AZ132" s="58"/>
      <c r="BA132" s="58"/>
      <c r="BB132" s="58"/>
      <c r="BC132" s="58"/>
      <c r="BD132" s="58"/>
    </row>
    <row r="133" spans="1:56" s="179" customFormat="1" ht="25.5" x14ac:dyDescent="0.25">
      <c r="A133" s="398"/>
      <c r="B133" s="435"/>
      <c r="C133" s="435"/>
      <c r="D133" s="435"/>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c r="AH133" s="398"/>
      <c r="AI133" s="398"/>
      <c r="AJ133" s="398"/>
      <c r="AK133" s="398"/>
      <c r="AL133" s="398"/>
      <c r="AM133" s="398"/>
      <c r="AN133" s="399"/>
      <c r="AO133" s="399"/>
      <c r="AP133" s="399"/>
      <c r="AQ133" s="399"/>
      <c r="AS133" s="58"/>
      <c r="AT133" s="58"/>
      <c r="AU133" s="58"/>
      <c r="AV133" s="58"/>
      <c r="AW133" s="58"/>
      <c r="AX133" s="58"/>
      <c r="AY133" s="58"/>
      <c r="AZ133" s="58"/>
      <c r="BA133" s="58"/>
      <c r="BB133" s="58"/>
      <c r="BC133" s="58"/>
      <c r="BD133" s="58"/>
    </row>
    <row r="134" spans="1:56" s="179" customFormat="1" ht="25.5" x14ac:dyDescent="0.25">
      <c r="A134" s="398"/>
      <c r="B134" s="435"/>
      <c r="C134" s="435"/>
      <c r="D134" s="435"/>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398"/>
      <c r="AL134" s="398"/>
      <c r="AM134" s="398"/>
      <c r="AN134" s="399"/>
      <c r="AO134" s="399"/>
      <c r="AP134" s="399"/>
      <c r="AQ134" s="399"/>
      <c r="AS134" s="58"/>
      <c r="AT134" s="58"/>
      <c r="AU134" s="58"/>
      <c r="AV134" s="58"/>
      <c r="AW134" s="58"/>
      <c r="AX134" s="58"/>
      <c r="AY134" s="58"/>
      <c r="AZ134" s="58"/>
      <c r="BA134" s="58"/>
      <c r="BB134" s="58"/>
      <c r="BC134" s="58"/>
      <c r="BD134" s="58"/>
    </row>
    <row r="135" spans="1:56" s="179" customFormat="1" ht="25.5" x14ac:dyDescent="0.25">
      <c r="A135" s="398"/>
      <c r="B135" s="435"/>
      <c r="C135" s="435"/>
      <c r="D135" s="435"/>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c r="AG135" s="398"/>
      <c r="AH135" s="398"/>
      <c r="AI135" s="398"/>
      <c r="AJ135" s="398"/>
      <c r="AK135" s="398"/>
      <c r="AL135" s="398"/>
      <c r="AM135" s="398"/>
      <c r="AN135" s="399"/>
      <c r="AO135" s="399"/>
      <c r="AP135" s="399"/>
      <c r="AQ135" s="399"/>
      <c r="AS135" s="58"/>
      <c r="AT135" s="58"/>
      <c r="AU135" s="58"/>
      <c r="AV135" s="58"/>
      <c r="AW135" s="58"/>
      <c r="AX135" s="58"/>
      <c r="AY135" s="58"/>
      <c r="AZ135" s="58"/>
      <c r="BA135" s="58"/>
      <c r="BB135" s="58"/>
      <c r="BC135" s="58"/>
      <c r="BD135" s="58"/>
    </row>
    <row r="136" spans="1:56" s="179" customFormat="1" ht="25.5" x14ac:dyDescent="0.25">
      <c r="A136" s="398"/>
      <c r="B136" s="435"/>
      <c r="C136" s="435"/>
      <c r="D136" s="435"/>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c r="AG136" s="398"/>
      <c r="AH136" s="398"/>
      <c r="AI136" s="398"/>
      <c r="AJ136" s="398"/>
      <c r="AK136" s="398"/>
      <c r="AL136" s="398"/>
      <c r="AM136" s="398"/>
      <c r="AN136" s="399"/>
      <c r="AO136" s="399"/>
      <c r="AP136" s="399"/>
      <c r="AQ136" s="399"/>
      <c r="AS136" s="58"/>
      <c r="AT136" s="58"/>
      <c r="AU136" s="58"/>
      <c r="AV136" s="58"/>
      <c r="AW136" s="58"/>
      <c r="AX136" s="58"/>
      <c r="AY136" s="58"/>
      <c r="AZ136" s="58"/>
      <c r="BA136" s="58"/>
      <c r="BB136" s="58"/>
      <c r="BC136" s="58"/>
      <c r="BD136" s="58"/>
    </row>
    <row r="137" spans="1:56" s="179" customFormat="1" ht="25.5" x14ac:dyDescent="0.25">
      <c r="A137" s="398"/>
      <c r="B137" s="435"/>
      <c r="C137" s="435"/>
      <c r="D137" s="435"/>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c r="AG137" s="398"/>
      <c r="AH137" s="398"/>
      <c r="AI137" s="398"/>
      <c r="AJ137" s="398"/>
      <c r="AK137" s="398"/>
      <c r="AL137" s="398"/>
      <c r="AM137" s="398"/>
      <c r="AN137" s="399"/>
      <c r="AO137" s="399"/>
      <c r="AP137" s="399"/>
      <c r="AQ137" s="399"/>
      <c r="AS137" s="58"/>
      <c r="AT137" s="58"/>
      <c r="AU137" s="58"/>
      <c r="AV137" s="58"/>
      <c r="AW137" s="58"/>
      <c r="AX137" s="58"/>
      <c r="AY137" s="58"/>
      <c r="AZ137" s="58"/>
      <c r="BA137" s="58"/>
      <c r="BB137" s="58"/>
      <c r="BC137" s="58"/>
      <c r="BD137" s="58"/>
    </row>
    <row r="138" spans="1:56" s="179" customFormat="1" ht="25.5" x14ac:dyDescent="0.25">
      <c r="A138" s="398"/>
      <c r="B138" s="435"/>
      <c r="C138" s="435"/>
      <c r="D138" s="435"/>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c r="AG138" s="398"/>
      <c r="AH138" s="398"/>
      <c r="AI138" s="398"/>
      <c r="AJ138" s="398"/>
      <c r="AK138" s="398"/>
      <c r="AL138" s="398"/>
      <c r="AM138" s="398"/>
      <c r="AN138" s="399"/>
      <c r="AO138" s="399"/>
      <c r="AP138" s="399"/>
      <c r="AQ138" s="399"/>
      <c r="AS138" s="58"/>
      <c r="AT138" s="58"/>
      <c r="AU138" s="58"/>
      <c r="AV138" s="58"/>
      <c r="AW138" s="58"/>
      <c r="AX138" s="58"/>
      <c r="AY138" s="58"/>
      <c r="AZ138" s="58"/>
      <c r="BA138" s="58"/>
      <c r="BB138" s="58"/>
      <c r="BC138" s="58"/>
      <c r="BD138" s="58"/>
    </row>
    <row r="139" spans="1:56" s="179" customFormat="1" ht="25.5" x14ac:dyDescent="0.25">
      <c r="A139" s="398"/>
      <c r="B139" s="435"/>
      <c r="C139" s="435"/>
      <c r="D139" s="435"/>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c r="AG139" s="398"/>
      <c r="AH139" s="398"/>
      <c r="AI139" s="398"/>
      <c r="AJ139" s="398"/>
      <c r="AK139" s="398"/>
      <c r="AL139" s="398"/>
      <c r="AM139" s="398"/>
      <c r="AN139" s="399"/>
      <c r="AO139" s="399"/>
      <c r="AP139" s="399"/>
      <c r="AQ139" s="399"/>
      <c r="AS139" s="58"/>
      <c r="AT139" s="58"/>
      <c r="AU139" s="58"/>
      <c r="AV139" s="58"/>
      <c r="AW139" s="58"/>
      <c r="AX139" s="58"/>
      <c r="AY139" s="58"/>
      <c r="AZ139" s="58"/>
      <c r="BA139" s="58"/>
      <c r="BB139" s="58"/>
      <c r="BC139" s="58"/>
      <c r="BD139" s="58"/>
    </row>
    <row r="140" spans="1:56" s="179" customFormat="1" ht="25.5" x14ac:dyDescent="0.25">
      <c r="A140" s="398"/>
      <c r="B140" s="435"/>
      <c r="C140" s="435"/>
      <c r="D140" s="435"/>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c r="AG140" s="398"/>
      <c r="AH140" s="398"/>
      <c r="AI140" s="398"/>
      <c r="AJ140" s="398"/>
      <c r="AK140" s="398"/>
      <c r="AL140" s="398"/>
      <c r="AM140" s="398"/>
      <c r="AN140" s="399"/>
      <c r="AO140" s="399"/>
      <c r="AP140" s="399"/>
      <c r="AQ140" s="399"/>
      <c r="AS140" s="58"/>
      <c r="AT140" s="58"/>
      <c r="AU140" s="58"/>
      <c r="AV140" s="58"/>
      <c r="AW140" s="58"/>
      <c r="AX140" s="58"/>
      <c r="AY140" s="58"/>
      <c r="AZ140" s="58"/>
      <c r="BA140" s="58"/>
      <c r="BB140" s="58"/>
      <c r="BC140" s="58"/>
      <c r="BD140" s="58"/>
    </row>
    <row r="141" spans="1:56" s="179" customFormat="1" ht="25.5" x14ac:dyDescent="0.25">
      <c r="A141" s="398"/>
      <c r="B141" s="435"/>
      <c r="C141" s="435"/>
      <c r="D141" s="435"/>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c r="AG141" s="398"/>
      <c r="AH141" s="398"/>
      <c r="AI141" s="398"/>
      <c r="AJ141" s="398"/>
      <c r="AK141" s="398"/>
      <c r="AL141" s="398"/>
      <c r="AM141" s="398"/>
      <c r="AN141" s="399"/>
      <c r="AO141" s="399"/>
      <c r="AP141" s="399"/>
      <c r="AQ141" s="399"/>
      <c r="AS141" s="58"/>
      <c r="AT141" s="58"/>
      <c r="AU141" s="58"/>
      <c r="AV141" s="58"/>
      <c r="AW141" s="58"/>
      <c r="AX141" s="58"/>
      <c r="AY141" s="58"/>
      <c r="AZ141" s="58"/>
      <c r="BA141" s="58"/>
      <c r="BB141" s="58"/>
      <c r="BC141" s="58"/>
      <c r="BD141" s="58"/>
    </row>
    <row r="142" spans="1:56" s="179" customFormat="1" ht="25.5" x14ac:dyDescent="0.25">
      <c r="A142" s="398"/>
      <c r="B142" s="435"/>
      <c r="C142" s="435"/>
      <c r="D142" s="435"/>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c r="AG142" s="398"/>
      <c r="AH142" s="398"/>
      <c r="AI142" s="398"/>
      <c r="AJ142" s="398"/>
      <c r="AK142" s="398"/>
      <c r="AL142" s="398"/>
      <c r="AM142" s="398"/>
      <c r="AN142" s="399"/>
      <c r="AO142" s="399"/>
      <c r="AP142" s="399"/>
      <c r="AQ142" s="399"/>
      <c r="AS142" s="58"/>
      <c r="AT142" s="58"/>
      <c r="AU142" s="58"/>
      <c r="AV142" s="58"/>
      <c r="AW142" s="58"/>
      <c r="AX142" s="58"/>
      <c r="AY142" s="58"/>
      <c r="AZ142" s="58"/>
      <c r="BA142" s="58"/>
      <c r="BB142" s="58"/>
      <c r="BC142" s="58"/>
      <c r="BD142" s="58"/>
    </row>
    <row r="143" spans="1:56" s="179" customFormat="1" ht="25.5" x14ac:dyDescent="0.25">
      <c r="A143" s="398"/>
      <c r="B143" s="435"/>
      <c r="C143" s="435"/>
      <c r="D143" s="435"/>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c r="AH143" s="398"/>
      <c r="AI143" s="398"/>
      <c r="AJ143" s="398"/>
      <c r="AK143" s="398"/>
      <c r="AL143" s="398"/>
      <c r="AM143" s="398"/>
      <c r="AN143" s="399"/>
      <c r="AO143" s="399"/>
      <c r="AP143" s="399"/>
      <c r="AQ143" s="399"/>
      <c r="AS143" s="58"/>
      <c r="AT143" s="58"/>
      <c r="AU143" s="58"/>
      <c r="AV143" s="58"/>
      <c r="AW143" s="58"/>
      <c r="AX143" s="58"/>
      <c r="AY143" s="58"/>
      <c r="AZ143" s="58"/>
      <c r="BA143" s="58"/>
      <c r="BB143" s="58"/>
      <c r="BC143" s="58"/>
      <c r="BD143" s="58"/>
    </row>
    <row r="144" spans="1:56" s="179" customFormat="1" ht="25.5" x14ac:dyDescent="0.25">
      <c r="A144" s="398"/>
      <c r="B144" s="435"/>
      <c r="C144" s="435"/>
      <c r="D144" s="435"/>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c r="AG144" s="398"/>
      <c r="AH144" s="398"/>
      <c r="AI144" s="398"/>
      <c r="AJ144" s="398"/>
      <c r="AK144" s="398"/>
      <c r="AL144" s="398"/>
      <c r="AM144" s="398"/>
      <c r="AN144" s="399"/>
      <c r="AO144" s="399"/>
      <c r="AP144" s="399"/>
      <c r="AQ144" s="399"/>
      <c r="AS144" s="58"/>
      <c r="AT144" s="58"/>
      <c r="AU144" s="58"/>
      <c r="AV144" s="58"/>
      <c r="AW144" s="58"/>
      <c r="AX144" s="58"/>
      <c r="AY144" s="58"/>
      <c r="AZ144" s="58"/>
      <c r="BA144" s="58"/>
      <c r="BB144" s="58"/>
      <c r="BC144" s="58"/>
      <c r="BD144" s="58"/>
    </row>
    <row r="145" spans="1:56" s="179" customFormat="1" ht="25.5" x14ac:dyDescent="0.25">
      <c r="A145" s="398"/>
      <c r="B145" s="435"/>
      <c r="C145" s="435"/>
      <c r="D145" s="435"/>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c r="AG145" s="398"/>
      <c r="AH145" s="398"/>
      <c r="AI145" s="398"/>
      <c r="AJ145" s="398"/>
      <c r="AK145" s="398"/>
      <c r="AL145" s="398"/>
      <c r="AM145" s="398"/>
      <c r="AN145" s="399"/>
      <c r="AO145" s="399"/>
      <c r="AP145" s="399"/>
      <c r="AQ145" s="399"/>
      <c r="AS145" s="58"/>
      <c r="AT145" s="58"/>
      <c r="AU145" s="58"/>
      <c r="AV145" s="58"/>
      <c r="AW145" s="58"/>
      <c r="AX145" s="58"/>
      <c r="AY145" s="58"/>
      <c r="AZ145" s="58"/>
      <c r="BA145" s="58"/>
      <c r="BB145" s="58"/>
      <c r="BC145" s="58"/>
      <c r="BD145" s="58"/>
    </row>
    <row r="146" spans="1:56" s="179" customFormat="1" ht="25.5" x14ac:dyDescent="0.25">
      <c r="A146" s="398"/>
      <c r="B146" s="435"/>
      <c r="C146" s="435"/>
      <c r="D146" s="435"/>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c r="AG146" s="398"/>
      <c r="AH146" s="398"/>
      <c r="AI146" s="398"/>
      <c r="AJ146" s="398"/>
      <c r="AK146" s="398"/>
      <c r="AL146" s="398"/>
      <c r="AM146" s="398"/>
      <c r="AN146" s="399"/>
      <c r="AO146" s="399"/>
      <c r="AP146" s="399"/>
      <c r="AQ146" s="399"/>
      <c r="AS146" s="58"/>
      <c r="AT146" s="58"/>
      <c r="AU146" s="58"/>
      <c r="AV146" s="58"/>
      <c r="AW146" s="58"/>
      <c r="AX146" s="58"/>
      <c r="AY146" s="58"/>
      <c r="AZ146" s="58"/>
      <c r="BA146" s="58"/>
      <c r="BB146" s="58"/>
      <c r="BC146" s="58"/>
      <c r="BD146" s="58"/>
    </row>
    <row r="147" spans="1:56" s="179" customFormat="1" ht="25.5" x14ac:dyDescent="0.25">
      <c r="A147" s="398"/>
      <c r="B147" s="435"/>
      <c r="C147" s="435"/>
      <c r="D147" s="435"/>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c r="AG147" s="398"/>
      <c r="AH147" s="398"/>
      <c r="AI147" s="398"/>
      <c r="AJ147" s="398"/>
      <c r="AK147" s="398"/>
      <c r="AL147" s="398"/>
      <c r="AM147" s="398"/>
      <c r="AN147" s="399"/>
      <c r="AO147" s="399"/>
      <c r="AP147" s="399"/>
      <c r="AQ147" s="399"/>
      <c r="AS147" s="58"/>
      <c r="AT147" s="58"/>
      <c r="AU147" s="58"/>
      <c r="AV147" s="58"/>
      <c r="AW147" s="58"/>
      <c r="AX147" s="58"/>
      <c r="AY147" s="58"/>
      <c r="AZ147" s="58"/>
      <c r="BA147" s="58"/>
      <c r="BB147" s="58"/>
      <c r="BC147" s="58"/>
      <c r="BD147" s="58"/>
    </row>
    <row r="148" spans="1:56" s="179" customFormat="1" ht="25.5" x14ac:dyDescent="0.25">
      <c r="A148" s="398"/>
      <c r="B148" s="435"/>
      <c r="C148" s="435"/>
      <c r="D148" s="435"/>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c r="AG148" s="398"/>
      <c r="AH148" s="398"/>
      <c r="AI148" s="398"/>
      <c r="AJ148" s="398"/>
      <c r="AK148" s="398"/>
      <c r="AL148" s="398"/>
      <c r="AM148" s="398"/>
      <c r="AN148" s="399"/>
      <c r="AO148" s="399"/>
      <c r="AP148" s="399"/>
      <c r="AQ148" s="399"/>
      <c r="AS148" s="58"/>
      <c r="AT148" s="58"/>
      <c r="AU148" s="58"/>
      <c r="AV148" s="58"/>
      <c r="AW148" s="58"/>
      <c r="AX148" s="58"/>
      <c r="AY148" s="58"/>
      <c r="AZ148" s="58"/>
      <c r="BA148" s="58"/>
      <c r="BB148" s="58"/>
      <c r="BC148" s="58"/>
      <c r="BD148" s="58"/>
    </row>
    <row r="149" spans="1:56" s="179" customFormat="1" ht="25.5" x14ac:dyDescent="0.25">
      <c r="A149" s="398"/>
      <c r="B149" s="435"/>
      <c r="C149" s="435"/>
      <c r="D149" s="435"/>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c r="AG149" s="398"/>
      <c r="AH149" s="398"/>
      <c r="AI149" s="398"/>
      <c r="AJ149" s="398"/>
      <c r="AK149" s="398"/>
      <c r="AL149" s="398"/>
      <c r="AM149" s="398"/>
      <c r="AN149" s="399"/>
      <c r="AO149" s="399"/>
      <c r="AP149" s="399"/>
      <c r="AQ149" s="399"/>
      <c r="AS149" s="58"/>
      <c r="AT149" s="58"/>
      <c r="AU149" s="58"/>
      <c r="AV149" s="58"/>
      <c r="AW149" s="58"/>
      <c r="AX149" s="58"/>
      <c r="AY149" s="58"/>
      <c r="AZ149" s="58"/>
      <c r="BA149" s="58"/>
      <c r="BB149" s="58"/>
      <c r="BC149" s="58"/>
      <c r="BD149" s="58"/>
    </row>
    <row r="150" spans="1:56" s="179" customFormat="1" ht="25.5" x14ac:dyDescent="0.25">
      <c r="A150" s="398"/>
      <c r="B150" s="435"/>
      <c r="C150" s="435"/>
      <c r="D150" s="435"/>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c r="AG150" s="398"/>
      <c r="AH150" s="398"/>
      <c r="AI150" s="398"/>
      <c r="AJ150" s="398"/>
      <c r="AK150" s="398"/>
      <c r="AL150" s="398"/>
      <c r="AM150" s="398"/>
      <c r="AN150" s="399"/>
      <c r="AO150" s="399"/>
      <c r="AP150" s="399"/>
      <c r="AQ150" s="399"/>
      <c r="AS150" s="58"/>
      <c r="AT150" s="58"/>
      <c r="AU150" s="58"/>
      <c r="AV150" s="58"/>
      <c r="AW150" s="58"/>
      <c r="AX150" s="58"/>
      <c r="AY150" s="58"/>
      <c r="AZ150" s="58"/>
      <c r="BA150" s="58"/>
      <c r="BB150" s="58"/>
      <c r="BC150" s="58"/>
      <c r="BD150" s="58"/>
    </row>
    <row r="151" spans="1:56" s="179" customFormat="1" ht="25.5" x14ac:dyDescent="0.25">
      <c r="A151" s="398"/>
      <c r="B151" s="435"/>
      <c r="C151" s="435"/>
      <c r="D151" s="435"/>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c r="AG151" s="398"/>
      <c r="AH151" s="398"/>
      <c r="AI151" s="398"/>
      <c r="AJ151" s="398"/>
      <c r="AK151" s="398"/>
      <c r="AL151" s="398"/>
      <c r="AM151" s="398"/>
      <c r="AN151" s="399"/>
      <c r="AO151" s="399"/>
      <c r="AP151" s="399"/>
      <c r="AQ151" s="399"/>
      <c r="AS151" s="58"/>
      <c r="AT151" s="58"/>
      <c r="AU151" s="58"/>
      <c r="AV151" s="58"/>
      <c r="AW151" s="58"/>
      <c r="AX151" s="58"/>
      <c r="AY151" s="58"/>
      <c r="AZ151" s="58"/>
      <c r="BA151" s="58"/>
      <c r="BB151" s="58"/>
      <c r="BC151" s="58"/>
      <c r="BD151" s="58"/>
    </row>
    <row r="152" spans="1:56" s="179" customFormat="1" ht="25.5" x14ac:dyDescent="0.25">
      <c r="A152" s="398"/>
      <c r="B152" s="435"/>
      <c r="C152" s="435"/>
      <c r="D152" s="435"/>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9"/>
      <c r="AO152" s="399"/>
      <c r="AP152" s="399"/>
      <c r="AQ152" s="399"/>
      <c r="AS152" s="58"/>
      <c r="AT152" s="58"/>
      <c r="AU152" s="58"/>
      <c r="AV152" s="58"/>
      <c r="AW152" s="58"/>
      <c r="AX152" s="58"/>
      <c r="AY152" s="58"/>
      <c r="AZ152" s="58"/>
      <c r="BA152" s="58"/>
      <c r="BB152" s="58"/>
      <c r="BC152" s="58"/>
      <c r="BD152" s="58"/>
    </row>
    <row r="153" spans="1:56" s="179" customFormat="1" ht="25.5" x14ac:dyDescent="0.25">
      <c r="A153" s="398"/>
      <c r="B153" s="435"/>
      <c r="C153" s="435"/>
      <c r="D153" s="435"/>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9"/>
      <c r="AO153" s="399"/>
      <c r="AP153" s="399"/>
      <c r="AQ153" s="399"/>
      <c r="AS153" s="58"/>
      <c r="AT153" s="58"/>
      <c r="AU153" s="58"/>
      <c r="AV153" s="58"/>
      <c r="AW153" s="58"/>
      <c r="AX153" s="58"/>
      <c r="AY153" s="58"/>
      <c r="AZ153" s="58"/>
      <c r="BA153" s="58"/>
      <c r="BB153" s="58"/>
      <c r="BC153" s="58"/>
      <c r="BD153" s="58"/>
    </row>
    <row r="154" spans="1:56" s="179" customFormat="1" ht="25.5" x14ac:dyDescent="0.25">
      <c r="A154" s="398"/>
      <c r="B154" s="435"/>
      <c r="C154" s="435"/>
      <c r="D154" s="435"/>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c r="AG154" s="398"/>
      <c r="AH154" s="398"/>
      <c r="AI154" s="398"/>
      <c r="AJ154" s="398"/>
      <c r="AK154" s="398"/>
      <c r="AL154" s="398"/>
      <c r="AM154" s="398"/>
      <c r="AN154" s="399"/>
      <c r="AO154" s="399"/>
      <c r="AP154" s="399"/>
      <c r="AQ154" s="399"/>
      <c r="AS154" s="58"/>
      <c r="AT154" s="58"/>
      <c r="AU154" s="58"/>
      <c r="AV154" s="58"/>
      <c r="AW154" s="58"/>
      <c r="AX154" s="58"/>
      <c r="AY154" s="58"/>
      <c r="AZ154" s="58"/>
      <c r="BA154" s="58"/>
      <c r="BB154" s="58"/>
      <c r="BC154" s="58"/>
      <c r="BD154" s="58"/>
    </row>
    <row r="155" spans="1:56" s="179" customFormat="1" ht="25.5" x14ac:dyDescent="0.25">
      <c r="A155" s="398"/>
      <c r="B155" s="435"/>
      <c r="C155" s="435"/>
      <c r="D155" s="435"/>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c r="AH155" s="398"/>
      <c r="AI155" s="398"/>
      <c r="AJ155" s="398"/>
      <c r="AK155" s="398"/>
      <c r="AL155" s="398"/>
      <c r="AM155" s="398"/>
      <c r="AN155" s="399"/>
      <c r="AO155" s="399"/>
      <c r="AP155" s="399"/>
      <c r="AQ155" s="399"/>
      <c r="AS155" s="58"/>
      <c r="AT155" s="58"/>
      <c r="AU155" s="58"/>
      <c r="AV155" s="58"/>
      <c r="AW155" s="58"/>
      <c r="AX155" s="58"/>
      <c r="AY155" s="58"/>
      <c r="AZ155" s="58"/>
      <c r="BA155" s="58"/>
      <c r="BB155" s="58"/>
      <c r="BC155" s="58"/>
      <c r="BD155" s="58"/>
    </row>
    <row r="156" spans="1:56" s="179" customFormat="1" ht="25.5" x14ac:dyDescent="0.25">
      <c r="A156" s="398"/>
      <c r="B156" s="435"/>
      <c r="C156" s="435"/>
      <c r="D156" s="435"/>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c r="AH156" s="398"/>
      <c r="AI156" s="398"/>
      <c r="AJ156" s="398"/>
      <c r="AK156" s="398"/>
      <c r="AL156" s="398"/>
      <c r="AM156" s="398"/>
      <c r="AN156" s="399"/>
      <c r="AO156" s="399"/>
      <c r="AP156" s="399"/>
      <c r="AQ156" s="399"/>
      <c r="AS156" s="58"/>
      <c r="AT156" s="58"/>
      <c r="AU156" s="58"/>
      <c r="AV156" s="58"/>
      <c r="AW156" s="58"/>
      <c r="AX156" s="58"/>
      <c r="AY156" s="58"/>
      <c r="AZ156" s="58"/>
      <c r="BA156" s="58"/>
      <c r="BB156" s="58"/>
      <c r="BC156" s="58"/>
      <c r="BD156" s="58"/>
    </row>
    <row r="157" spans="1:56" s="179" customFormat="1" ht="25.5" x14ac:dyDescent="0.25">
      <c r="A157" s="398"/>
      <c r="B157" s="435"/>
      <c r="C157" s="435"/>
      <c r="D157" s="435"/>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c r="AI157" s="398"/>
      <c r="AJ157" s="398"/>
      <c r="AK157" s="398"/>
      <c r="AL157" s="398"/>
      <c r="AM157" s="398"/>
      <c r="AN157" s="399"/>
      <c r="AO157" s="399"/>
      <c r="AP157" s="399"/>
      <c r="AQ157" s="399"/>
      <c r="AS157" s="58"/>
      <c r="AT157" s="58"/>
      <c r="AU157" s="58"/>
      <c r="AV157" s="58"/>
      <c r="AW157" s="58"/>
      <c r="AX157" s="58"/>
      <c r="AY157" s="58"/>
      <c r="AZ157" s="58"/>
      <c r="BA157" s="58"/>
      <c r="BB157" s="58"/>
      <c r="BC157" s="58"/>
      <c r="BD157" s="58"/>
    </row>
    <row r="158" spans="1:56" s="179" customFormat="1" ht="25.5" x14ac:dyDescent="0.25">
      <c r="A158" s="398"/>
      <c r="B158" s="435"/>
      <c r="C158" s="435"/>
      <c r="D158" s="435"/>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c r="AI158" s="398"/>
      <c r="AJ158" s="398"/>
      <c r="AK158" s="398"/>
      <c r="AL158" s="398"/>
      <c r="AM158" s="398"/>
      <c r="AN158" s="399"/>
      <c r="AO158" s="399"/>
      <c r="AP158" s="399"/>
      <c r="AQ158" s="399"/>
      <c r="AS158" s="58"/>
      <c r="AT158" s="58"/>
      <c r="AU158" s="58"/>
      <c r="AV158" s="58"/>
      <c r="AW158" s="58"/>
      <c r="AX158" s="58"/>
      <c r="AY158" s="58"/>
      <c r="AZ158" s="58"/>
      <c r="BA158" s="58"/>
      <c r="BB158" s="58"/>
      <c r="BC158" s="58"/>
      <c r="BD158" s="58"/>
    </row>
    <row r="159" spans="1:56" s="179" customFormat="1" ht="25.5" x14ac:dyDescent="0.25">
      <c r="A159" s="398"/>
      <c r="B159" s="435"/>
      <c r="C159" s="435"/>
      <c r="D159" s="435"/>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c r="AH159" s="398"/>
      <c r="AI159" s="398"/>
      <c r="AJ159" s="398"/>
      <c r="AK159" s="398"/>
      <c r="AL159" s="398"/>
      <c r="AM159" s="398"/>
      <c r="AN159" s="399"/>
      <c r="AO159" s="399"/>
      <c r="AP159" s="399"/>
      <c r="AQ159" s="399"/>
      <c r="AS159" s="58"/>
      <c r="AT159" s="58"/>
      <c r="AU159" s="58"/>
      <c r="AV159" s="58"/>
      <c r="AW159" s="58"/>
      <c r="AX159" s="58"/>
      <c r="AY159" s="58"/>
      <c r="AZ159" s="58"/>
      <c r="BA159" s="58"/>
      <c r="BB159" s="58"/>
      <c r="BC159" s="58"/>
      <c r="BD159" s="58"/>
    </row>
    <row r="160" spans="1:56" s="179" customFormat="1" ht="25.5" x14ac:dyDescent="0.25">
      <c r="A160" s="398"/>
      <c r="B160" s="435"/>
      <c r="C160" s="435"/>
      <c r="D160" s="435"/>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c r="AH160" s="398"/>
      <c r="AI160" s="398"/>
      <c r="AJ160" s="398"/>
      <c r="AK160" s="398"/>
      <c r="AL160" s="398"/>
      <c r="AM160" s="398"/>
      <c r="AN160" s="399"/>
      <c r="AO160" s="399"/>
      <c r="AP160" s="399"/>
      <c r="AQ160" s="399"/>
      <c r="AS160" s="58"/>
      <c r="AT160" s="58"/>
      <c r="AU160" s="58"/>
      <c r="AV160" s="58"/>
      <c r="AW160" s="58"/>
      <c r="AX160" s="58"/>
      <c r="AY160" s="58"/>
      <c r="AZ160" s="58"/>
      <c r="BA160" s="58"/>
      <c r="BB160" s="58"/>
      <c r="BC160" s="58"/>
      <c r="BD160" s="58"/>
    </row>
    <row r="161" spans="1:56" s="179" customFormat="1" ht="25.5" x14ac:dyDescent="0.25">
      <c r="A161" s="398"/>
      <c r="B161" s="435"/>
      <c r="C161" s="435"/>
      <c r="D161" s="435"/>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c r="AH161" s="398"/>
      <c r="AI161" s="398"/>
      <c r="AJ161" s="398"/>
      <c r="AK161" s="398"/>
      <c r="AL161" s="398"/>
      <c r="AM161" s="398"/>
      <c r="AN161" s="399"/>
      <c r="AO161" s="399"/>
      <c r="AP161" s="399"/>
      <c r="AQ161" s="399"/>
      <c r="AS161" s="58"/>
      <c r="AT161" s="58"/>
      <c r="AU161" s="58"/>
      <c r="AV161" s="58"/>
      <c r="AW161" s="58"/>
      <c r="AX161" s="58"/>
      <c r="AY161" s="58"/>
      <c r="AZ161" s="58"/>
      <c r="BA161" s="58"/>
      <c r="BB161" s="58"/>
      <c r="BC161" s="58"/>
      <c r="BD161" s="58"/>
    </row>
    <row r="162" spans="1:56" s="179" customFormat="1" ht="25.5" x14ac:dyDescent="0.25">
      <c r="A162" s="398"/>
      <c r="B162" s="435"/>
      <c r="C162" s="435"/>
      <c r="D162" s="435"/>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c r="AG162" s="398"/>
      <c r="AH162" s="398"/>
      <c r="AI162" s="398"/>
      <c r="AJ162" s="398"/>
      <c r="AK162" s="398"/>
      <c r="AL162" s="398"/>
      <c r="AM162" s="398"/>
      <c r="AN162" s="399"/>
      <c r="AO162" s="399"/>
      <c r="AP162" s="399"/>
      <c r="AQ162" s="399"/>
      <c r="AS162" s="58"/>
      <c r="AT162" s="58"/>
      <c r="AU162" s="58"/>
      <c r="AV162" s="58"/>
      <c r="AW162" s="58"/>
      <c r="AX162" s="58"/>
      <c r="AY162" s="58"/>
      <c r="AZ162" s="58"/>
      <c r="BA162" s="58"/>
      <c r="BB162" s="58"/>
      <c r="BC162" s="58"/>
      <c r="BD162" s="58"/>
    </row>
    <row r="163" spans="1:56" s="179" customFormat="1" ht="25.5" x14ac:dyDescent="0.25">
      <c r="A163" s="398"/>
      <c r="B163" s="435"/>
      <c r="C163" s="435"/>
      <c r="D163" s="435"/>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c r="AG163" s="398"/>
      <c r="AH163" s="398"/>
      <c r="AI163" s="398"/>
      <c r="AJ163" s="398"/>
      <c r="AK163" s="398"/>
      <c r="AL163" s="398"/>
      <c r="AM163" s="398"/>
      <c r="AN163" s="399"/>
      <c r="AO163" s="399"/>
      <c r="AP163" s="399"/>
      <c r="AQ163" s="399"/>
      <c r="AS163" s="58"/>
      <c r="AT163" s="58"/>
      <c r="AU163" s="58"/>
      <c r="AV163" s="58"/>
      <c r="AW163" s="58"/>
      <c r="AX163" s="58"/>
      <c r="AY163" s="58"/>
      <c r="AZ163" s="58"/>
      <c r="BA163" s="58"/>
      <c r="BB163" s="58"/>
      <c r="BC163" s="58"/>
      <c r="BD163" s="58"/>
    </row>
    <row r="164" spans="1:56" s="179" customFormat="1" ht="25.5" x14ac:dyDescent="0.25">
      <c r="A164" s="398"/>
      <c r="B164" s="435"/>
      <c r="C164" s="435"/>
      <c r="D164" s="435"/>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c r="AH164" s="398"/>
      <c r="AI164" s="398"/>
      <c r="AJ164" s="398"/>
      <c r="AK164" s="398"/>
      <c r="AL164" s="398"/>
      <c r="AM164" s="398"/>
      <c r="AN164" s="399"/>
      <c r="AO164" s="399"/>
      <c r="AP164" s="399"/>
      <c r="AQ164" s="399"/>
      <c r="AS164" s="58"/>
      <c r="AT164" s="58"/>
      <c r="AU164" s="58"/>
      <c r="AV164" s="58"/>
      <c r="AW164" s="58"/>
      <c r="AX164" s="58"/>
      <c r="AY164" s="58"/>
      <c r="AZ164" s="58"/>
      <c r="BA164" s="58"/>
      <c r="BB164" s="58"/>
      <c r="BC164" s="58"/>
      <c r="BD164" s="58"/>
    </row>
    <row r="165" spans="1:56" s="179" customFormat="1" ht="25.5" x14ac:dyDescent="0.25">
      <c r="A165" s="398"/>
      <c r="B165" s="435"/>
      <c r="C165" s="435"/>
      <c r="D165" s="435"/>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c r="AG165" s="398"/>
      <c r="AH165" s="398"/>
      <c r="AI165" s="398"/>
      <c r="AJ165" s="398"/>
      <c r="AK165" s="398"/>
      <c r="AL165" s="398"/>
      <c r="AM165" s="398"/>
      <c r="AN165" s="399"/>
      <c r="AO165" s="399"/>
      <c r="AP165" s="399"/>
      <c r="AQ165" s="399"/>
      <c r="AS165" s="58"/>
      <c r="AT165" s="58"/>
      <c r="AU165" s="58"/>
      <c r="AV165" s="58"/>
      <c r="AW165" s="58"/>
      <c r="AX165" s="58"/>
      <c r="AY165" s="58"/>
      <c r="AZ165" s="58"/>
      <c r="BA165" s="58"/>
      <c r="BB165" s="58"/>
      <c r="BC165" s="58"/>
      <c r="BD165" s="58"/>
    </row>
    <row r="166" spans="1:56" s="179" customFormat="1" ht="25.5" x14ac:dyDescent="0.25">
      <c r="A166" s="398"/>
      <c r="B166" s="435"/>
      <c r="C166" s="435"/>
      <c r="D166" s="435"/>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c r="AI166" s="398"/>
      <c r="AJ166" s="398"/>
      <c r="AK166" s="398"/>
      <c r="AL166" s="398"/>
      <c r="AM166" s="398"/>
      <c r="AN166" s="399"/>
      <c r="AO166" s="399"/>
      <c r="AP166" s="399"/>
      <c r="AQ166" s="399"/>
      <c r="AS166" s="58"/>
      <c r="AT166" s="58"/>
      <c r="AU166" s="58"/>
      <c r="AV166" s="58"/>
      <c r="AW166" s="58"/>
      <c r="AX166" s="58"/>
      <c r="AY166" s="58"/>
      <c r="AZ166" s="58"/>
      <c r="BA166" s="58"/>
      <c r="BB166" s="58"/>
      <c r="BC166" s="58"/>
      <c r="BD166" s="58"/>
    </row>
    <row r="167" spans="1:56" s="179" customFormat="1" ht="25.5" x14ac:dyDescent="0.25">
      <c r="A167" s="398"/>
      <c r="B167" s="435"/>
      <c r="C167" s="435"/>
      <c r="D167" s="435"/>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c r="AH167" s="398"/>
      <c r="AI167" s="398"/>
      <c r="AJ167" s="398"/>
      <c r="AK167" s="398"/>
      <c r="AL167" s="398"/>
      <c r="AM167" s="398"/>
      <c r="AN167" s="399"/>
      <c r="AO167" s="399"/>
      <c r="AP167" s="399"/>
      <c r="AQ167" s="399"/>
      <c r="AS167" s="58"/>
      <c r="AT167" s="58"/>
      <c r="AU167" s="58"/>
      <c r="AV167" s="58"/>
      <c r="AW167" s="58"/>
      <c r="AX167" s="58"/>
      <c r="AY167" s="58"/>
      <c r="AZ167" s="58"/>
      <c r="BA167" s="58"/>
      <c r="BB167" s="58"/>
      <c r="BC167" s="58"/>
      <c r="BD167" s="58"/>
    </row>
    <row r="168" spans="1:56" s="179" customFormat="1" ht="25.5" x14ac:dyDescent="0.25">
      <c r="A168" s="398"/>
      <c r="B168" s="435"/>
      <c r="C168" s="435"/>
      <c r="D168" s="435"/>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c r="AG168" s="398"/>
      <c r="AH168" s="398"/>
      <c r="AI168" s="398"/>
      <c r="AJ168" s="398"/>
      <c r="AK168" s="398"/>
      <c r="AL168" s="398"/>
      <c r="AM168" s="398"/>
      <c r="AN168" s="399"/>
      <c r="AO168" s="399"/>
      <c r="AP168" s="399"/>
      <c r="AQ168" s="399"/>
      <c r="AS168" s="58"/>
      <c r="AT168" s="58"/>
      <c r="AU168" s="58"/>
      <c r="AV168" s="58"/>
      <c r="AW168" s="58"/>
      <c r="AX168" s="58"/>
      <c r="AY168" s="58"/>
      <c r="AZ168" s="58"/>
      <c r="BA168" s="58"/>
      <c r="BB168" s="58"/>
      <c r="BC168" s="58"/>
      <c r="BD168" s="58"/>
    </row>
    <row r="169" spans="1:56" s="179" customFormat="1" ht="25.5" x14ac:dyDescent="0.25">
      <c r="A169" s="398"/>
      <c r="B169" s="435"/>
      <c r="C169" s="435"/>
      <c r="D169" s="435"/>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c r="AI169" s="398"/>
      <c r="AJ169" s="398"/>
      <c r="AK169" s="398"/>
      <c r="AL169" s="398"/>
      <c r="AM169" s="398"/>
      <c r="AN169" s="399"/>
      <c r="AO169" s="399"/>
      <c r="AP169" s="399"/>
      <c r="AQ169" s="399"/>
      <c r="AS169" s="58"/>
      <c r="AT169" s="58"/>
      <c r="AU169" s="58"/>
      <c r="AV169" s="58"/>
      <c r="AW169" s="58"/>
      <c r="AX169" s="58"/>
      <c r="AY169" s="58"/>
      <c r="AZ169" s="58"/>
      <c r="BA169" s="58"/>
      <c r="BB169" s="58"/>
      <c r="BC169" s="58"/>
      <c r="BD169" s="58"/>
    </row>
    <row r="170" spans="1:56" s="179" customFormat="1" ht="25.5" x14ac:dyDescent="0.25">
      <c r="A170" s="398"/>
      <c r="B170" s="435"/>
      <c r="C170" s="435"/>
      <c r="D170" s="435"/>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c r="AG170" s="398"/>
      <c r="AH170" s="398"/>
      <c r="AI170" s="398"/>
      <c r="AJ170" s="398"/>
      <c r="AK170" s="398"/>
      <c r="AL170" s="398"/>
      <c r="AM170" s="398"/>
      <c r="AN170" s="399"/>
      <c r="AO170" s="399"/>
      <c r="AP170" s="399"/>
      <c r="AQ170" s="399"/>
      <c r="AS170" s="58"/>
      <c r="AT170" s="58"/>
      <c r="AU170" s="58"/>
      <c r="AV170" s="58"/>
      <c r="AW170" s="58"/>
      <c r="AX170" s="58"/>
      <c r="AY170" s="58"/>
      <c r="AZ170" s="58"/>
      <c r="BA170" s="58"/>
      <c r="BB170" s="58"/>
      <c r="BC170" s="58"/>
      <c r="BD170" s="58"/>
    </row>
    <row r="171" spans="1:56" s="179" customFormat="1" ht="25.5" x14ac:dyDescent="0.25">
      <c r="A171" s="398"/>
      <c r="B171" s="435"/>
      <c r="C171" s="435"/>
      <c r="D171" s="435"/>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c r="AI171" s="398"/>
      <c r="AJ171" s="398"/>
      <c r="AK171" s="398"/>
      <c r="AL171" s="398"/>
      <c r="AM171" s="398"/>
      <c r="AN171" s="399"/>
      <c r="AO171" s="399"/>
      <c r="AP171" s="399"/>
      <c r="AQ171" s="399"/>
      <c r="AS171" s="58"/>
      <c r="AT171" s="58"/>
      <c r="AU171" s="58"/>
      <c r="AV171" s="58"/>
      <c r="AW171" s="58"/>
      <c r="AX171" s="58"/>
      <c r="AY171" s="58"/>
      <c r="AZ171" s="58"/>
      <c r="BA171" s="58"/>
      <c r="BB171" s="58"/>
      <c r="BC171" s="58"/>
      <c r="BD171" s="58"/>
    </row>
    <row r="172" spans="1:56" s="179" customFormat="1" ht="25.5" x14ac:dyDescent="0.25">
      <c r="A172" s="398"/>
      <c r="B172" s="435"/>
      <c r="C172" s="435"/>
      <c r="D172" s="435"/>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c r="AG172" s="398"/>
      <c r="AH172" s="398"/>
      <c r="AI172" s="398"/>
      <c r="AJ172" s="398"/>
      <c r="AK172" s="398"/>
      <c r="AL172" s="398"/>
      <c r="AM172" s="398"/>
      <c r="AN172" s="399"/>
      <c r="AO172" s="399"/>
      <c r="AP172" s="399"/>
      <c r="AQ172" s="399"/>
      <c r="AS172" s="58"/>
      <c r="AT172" s="58"/>
      <c r="AU172" s="58"/>
      <c r="AV172" s="58"/>
      <c r="AW172" s="58"/>
      <c r="AX172" s="58"/>
      <c r="AY172" s="58"/>
      <c r="AZ172" s="58"/>
      <c r="BA172" s="58"/>
      <c r="BB172" s="58"/>
      <c r="BC172" s="58"/>
      <c r="BD172" s="58"/>
    </row>
    <row r="173" spans="1:56" s="179" customFormat="1" ht="25.5" x14ac:dyDescent="0.25">
      <c r="A173" s="398"/>
      <c r="B173" s="435"/>
      <c r="C173" s="435"/>
      <c r="D173" s="435"/>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c r="AG173" s="398"/>
      <c r="AH173" s="398"/>
      <c r="AI173" s="398"/>
      <c r="AJ173" s="398"/>
      <c r="AK173" s="398"/>
      <c r="AL173" s="398"/>
      <c r="AM173" s="398"/>
      <c r="AN173" s="399"/>
      <c r="AO173" s="399"/>
      <c r="AP173" s="399"/>
      <c r="AQ173" s="399"/>
      <c r="AS173" s="58"/>
      <c r="AT173" s="58"/>
      <c r="AU173" s="58"/>
      <c r="AV173" s="58"/>
      <c r="AW173" s="58"/>
      <c r="AX173" s="58"/>
      <c r="AY173" s="58"/>
      <c r="AZ173" s="58"/>
      <c r="BA173" s="58"/>
      <c r="BB173" s="58"/>
      <c r="BC173" s="58"/>
      <c r="BD173" s="58"/>
    </row>
    <row r="174" spans="1:56" s="179" customFormat="1" ht="25.5" x14ac:dyDescent="0.25">
      <c r="A174" s="398"/>
      <c r="B174" s="435"/>
      <c r="C174" s="435"/>
      <c r="D174" s="435"/>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c r="AI174" s="398"/>
      <c r="AJ174" s="398"/>
      <c r="AK174" s="398"/>
      <c r="AL174" s="398"/>
      <c r="AM174" s="398"/>
      <c r="AN174" s="399"/>
      <c r="AO174" s="399"/>
      <c r="AP174" s="399"/>
      <c r="AQ174" s="399"/>
      <c r="AS174" s="58"/>
      <c r="AT174" s="58"/>
      <c r="AU174" s="58"/>
      <c r="AV174" s="58"/>
      <c r="AW174" s="58"/>
      <c r="AX174" s="58"/>
      <c r="AY174" s="58"/>
      <c r="AZ174" s="58"/>
      <c r="BA174" s="58"/>
      <c r="BB174" s="58"/>
      <c r="BC174" s="58"/>
      <c r="BD174" s="58"/>
    </row>
    <row r="175" spans="1:56" s="179" customFormat="1" ht="25.5" x14ac:dyDescent="0.25">
      <c r="A175" s="398"/>
      <c r="B175" s="435"/>
      <c r="C175" s="435"/>
      <c r="D175" s="435"/>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c r="AG175" s="398"/>
      <c r="AH175" s="398"/>
      <c r="AI175" s="398"/>
      <c r="AJ175" s="398"/>
      <c r="AK175" s="398"/>
      <c r="AL175" s="398"/>
      <c r="AM175" s="398"/>
      <c r="AN175" s="399"/>
      <c r="AO175" s="399"/>
      <c r="AP175" s="399"/>
      <c r="AQ175" s="399"/>
      <c r="AS175" s="58"/>
      <c r="AT175" s="58"/>
      <c r="AU175" s="58"/>
      <c r="AV175" s="58"/>
      <c r="AW175" s="58"/>
      <c r="AX175" s="58"/>
      <c r="AY175" s="58"/>
      <c r="AZ175" s="58"/>
      <c r="BA175" s="58"/>
      <c r="BB175" s="58"/>
      <c r="BC175" s="58"/>
      <c r="BD175" s="58"/>
    </row>
    <row r="176" spans="1:56" s="179" customFormat="1" ht="25.5" x14ac:dyDescent="0.25">
      <c r="A176" s="398"/>
      <c r="B176" s="435"/>
      <c r="C176" s="435"/>
      <c r="D176" s="435"/>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c r="AG176" s="398"/>
      <c r="AH176" s="398"/>
      <c r="AI176" s="398"/>
      <c r="AJ176" s="398"/>
      <c r="AK176" s="398"/>
      <c r="AL176" s="398"/>
      <c r="AM176" s="398"/>
      <c r="AN176" s="399"/>
      <c r="AO176" s="399"/>
      <c r="AP176" s="399"/>
      <c r="AQ176" s="399"/>
      <c r="AS176" s="58"/>
      <c r="AT176" s="58"/>
      <c r="AU176" s="58"/>
      <c r="AV176" s="58"/>
      <c r="AW176" s="58"/>
      <c r="AX176" s="58"/>
      <c r="AY176" s="58"/>
      <c r="AZ176" s="58"/>
      <c r="BA176" s="58"/>
      <c r="BB176" s="58"/>
      <c r="BC176" s="58"/>
      <c r="BD176" s="58"/>
    </row>
    <row r="177" spans="1:56" s="179" customFormat="1" ht="25.5" x14ac:dyDescent="0.25">
      <c r="A177" s="398"/>
      <c r="B177" s="435"/>
      <c r="C177" s="435"/>
      <c r="D177" s="435"/>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c r="AG177" s="398"/>
      <c r="AH177" s="398"/>
      <c r="AI177" s="398"/>
      <c r="AJ177" s="398"/>
      <c r="AK177" s="398"/>
      <c r="AL177" s="398"/>
      <c r="AM177" s="398"/>
      <c r="AN177" s="399"/>
      <c r="AO177" s="399"/>
      <c r="AP177" s="399"/>
      <c r="AQ177" s="399"/>
      <c r="AS177" s="58"/>
      <c r="AT177" s="58"/>
      <c r="AU177" s="58"/>
      <c r="AV177" s="58"/>
      <c r="AW177" s="58"/>
      <c r="AX177" s="58"/>
      <c r="AY177" s="58"/>
      <c r="AZ177" s="58"/>
      <c r="BA177" s="58"/>
      <c r="BB177" s="58"/>
      <c r="BC177" s="58"/>
      <c r="BD177" s="58"/>
    </row>
    <row r="178" spans="1:56" s="179" customFormat="1" ht="25.5" x14ac:dyDescent="0.25">
      <c r="A178" s="398"/>
      <c r="B178" s="435"/>
      <c r="C178" s="435"/>
      <c r="D178" s="435"/>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c r="AI178" s="398"/>
      <c r="AJ178" s="398"/>
      <c r="AK178" s="398"/>
      <c r="AL178" s="398"/>
      <c r="AM178" s="398"/>
      <c r="AN178" s="399"/>
      <c r="AO178" s="399"/>
      <c r="AP178" s="399"/>
      <c r="AQ178" s="399"/>
      <c r="AS178" s="58"/>
      <c r="AT178" s="58"/>
      <c r="AU178" s="58"/>
      <c r="AV178" s="58"/>
      <c r="AW178" s="58"/>
      <c r="AX178" s="58"/>
      <c r="AY178" s="58"/>
      <c r="AZ178" s="58"/>
      <c r="BA178" s="58"/>
      <c r="BB178" s="58"/>
      <c r="BC178" s="58"/>
      <c r="BD178" s="58"/>
    </row>
    <row r="179" spans="1:56" s="179" customFormat="1" ht="25.5" x14ac:dyDescent="0.25">
      <c r="A179" s="398"/>
      <c r="B179" s="435"/>
      <c r="C179" s="435"/>
      <c r="D179" s="435"/>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9"/>
      <c r="AO179" s="399"/>
      <c r="AP179" s="399"/>
      <c r="AQ179" s="399"/>
      <c r="AS179" s="58"/>
      <c r="AT179" s="58"/>
      <c r="AU179" s="58"/>
      <c r="AV179" s="58"/>
      <c r="AW179" s="58"/>
      <c r="AX179" s="58"/>
      <c r="AY179" s="58"/>
      <c r="AZ179" s="58"/>
      <c r="BA179" s="58"/>
      <c r="BB179" s="58"/>
      <c r="BC179" s="58"/>
      <c r="BD179" s="58"/>
    </row>
    <row r="180" spans="1:56" s="179" customFormat="1" ht="25.5" x14ac:dyDescent="0.25">
      <c r="A180" s="398"/>
      <c r="B180" s="435"/>
      <c r="C180" s="435"/>
      <c r="D180" s="435"/>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9"/>
      <c r="AO180" s="399"/>
      <c r="AP180" s="399"/>
      <c r="AQ180" s="399"/>
      <c r="AS180" s="58"/>
      <c r="AT180" s="58"/>
      <c r="AU180" s="58"/>
      <c r="AV180" s="58"/>
      <c r="AW180" s="58"/>
      <c r="AX180" s="58"/>
      <c r="AY180" s="58"/>
      <c r="AZ180" s="58"/>
      <c r="BA180" s="58"/>
      <c r="BB180" s="58"/>
      <c r="BC180" s="58"/>
      <c r="BD180" s="58"/>
    </row>
    <row r="181" spans="1:56" s="179" customFormat="1" ht="25.5" x14ac:dyDescent="0.25">
      <c r="A181" s="398"/>
      <c r="B181" s="435"/>
      <c r="C181" s="435"/>
      <c r="D181" s="435"/>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9"/>
      <c r="AO181" s="399"/>
      <c r="AP181" s="399"/>
      <c r="AQ181" s="399"/>
      <c r="AS181" s="58"/>
      <c r="AT181" s="58"/>
      <c r="AU181" s="58"/>
      <c r="AV181" s="58"/>
      <c r="AW181" s="58"/>
      <c r="AX181" s="58"/>
      <c r="AY181" s="58"/>
      <c r="AZ181" s="58"/>
      <c r="BA181" s="58"/>
      <c r="BB181" s="58"/>
      <c r="BC181" s="58"/>
      <c r="BD181" s="58"/>
    </row>
    <row r="182" spans="1:56" s="179" customFormat="1" ht="25.5" x14ac:dyDescent="0.25">
      <c r="A182" s="398"/>
      <c r="B182" s="435"/>
      <c r="C182" s="435"/>
      <c r="D182" s="435"/>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9"/>
      <c r="AO182" s="399"/>
      <c r="AP182" s="399"/>
      <c r="AQ182" s="399"/>
      <c r="AS182" s="58"/>
      <c r="AT182" s="58"/>
      <c r="AU182" s="58"/>
      <c r="AV182" s="58"/>
      <c r="AW182" s="58"/>
      <c r="AX182" s="58"/>
      <c r="AY182" s="58"/>
      <c r="AZ182" s="58"/>
      <c r="BA182" s="58"/>
      <c r="BB182" s="58"/>
      <c r="BC182" s="58"/>
      <c r="BD182" s="58"/>
    </row>
    <row r="183" spans="1:56" s="179" customFormat="1" ht="25.5" x14ac:dyDescent="0.25">
      <c r="A183" s="398"/>
      <c r="B183" s="435"/>
      <c r="C183" s="435"/>
      <c r="D183" s="435"/>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9"/>
      <c r="AO183" s="399"/>
      <c r="AP183" s="399"/>
      <c r="AQ183" s="399"/>
      <c r="AS183" s="58"/>
      <c r="AT183" s="58"/>
      <c r="AU183" s="58"/>
      <c r="AV183" s="58"/>
      <c r="AW183" s="58"/>
      <c r="AX183" s="58"/>
      <c r="AY183" s="58"/>
      <c r="AZ183" s="58"/>
      <c r="BA183" s="58"/>
      <c r="BB183" s="58"/>
      <c r="BC183" s="58"/>
      <c r="BD183" s="58"/>
    </row>
    <row r="184" spans="1:56" s="179" customFormat="1" ht="25.5" x14ac:dyDescent="0.25">
      <c r="A184" s="398"/>
      <c r="B184" s="435"/>
      <c r="C184" s="435"/>
      <c r="D184" s="435"/>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9"/>
      <c r="AO184" s="399"/>
      <c r="AP184" s="399"/>
      <c r="AQ184" s="399"/>
      <c r="AS184" s="58"/>
      <c r="AT184" s="58"/>
      <c r="AU184" s="58"/>
      <c r="AV184" s="58"/>
      <c r="AW184" s="58"/>
      <c r="AX184" s="58"/>
      <c r="AY184" s="58"/>
      <c r="AZ184" s="58"/>
      <c r="BA184" s="58"/>
      <c r="BB184" s="58"/>
      <c r="BC184" s="58"/>
      <c r="BD184" s="58"/>
    </row>
    <row r="185" spans="1:56" s="179" customFormat="1" ht="25.5" x14ac:dyDescent="0.25">
      <c r="A185" s="398"/>
      <c r="B185" s="435"/>
      <c r="C185" s="435"/>
      <c r="D185" s="435"/>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9"/>
      <c r="AO185" s="399"/>
      <c r="AP185" s="399"/>
      <c r="AQ185" s="399"/>
      <c r="AS185" s="58"/>
      <c r="AT185" s="58"/>
      <c r="AU185" s="58"/>
      <c r="AV185" s="58"/>
      <c r="AW185" s="58"/>
      <c r="AX185" s="58"/>
      <c r="AY185" s="58"/>
      <c r="AZ185" s="58"/>
      <c r="BA185" s="58"/>
      <c r="BB185" s="58"/>
      <c r="BC185" s="58"/>
      <c r="BD185" s="58"/>
    </row>
    <row r="186" spans="1:56" s="179" customFormat="1" ht="25.5" x14ac:dyDescent="0.25">
      <c r="A186" s="398"/>
      <c r="B186" s="435"/>
      <c r="C186" s="435"/>
      <c r="D186" s="435"/>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9"/>
      <c r="AO186" s="399"/>
      <c r="AP186" s="399"/>
      <c r="AQ186" s="399"/>
      <c r="AS186" s="58"/>
      <c r="AT186" s="58"/>
      <c r="AU186" s="58"/>
      <c r="AV186" s="58"/>
      <c r="AW186" s="58"/>
      <c r="AX186" s="58"/>
      <c r="AY186" s="58"/>
      <c r="AZ186" s="58"/>
      <c r="BA186" s="58"/>
      <c r="BB186" s="58"/>
      <c r="BC186" s="58"/>
      <c r="BD186" s="58"/>
    </row>
    <row r="187" spans="1:56" s="179" customFormat="1" ht="25.5" x14ac:dyDescent="0.25">
      <c r="A187" s="398"/>
      <c r="B187" s="435"/>
      <c r="C187" s="435"/>
      <c r="D187" s="435"/>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9"/>
      <c r="AO187" s="399"/>
      <c r="AP187" s="399"/>
      <c r="AQ187" s="399"/>
      <c r="AS187" s="58"/>
      <c r="AT187" s="58"/>
      <c r="AU187" s="58"/>
      <c r="AV187" s="58"/>
      <c r="AW187" s="58"/>
      <c r="AX187" s="58"/>
      <c r="AY187" s="58"/>
      <c r="AZ187" s="58"/>
      <c r="BA187" s="58"/>
      <c r="BB187" s="58"/>
      <c r="BC187" s="58"/>
      <c r="BD187" s="58"/>
    </row>
    <row r="188" spans="1:56" s="179" customFormat="1" ht="25.5" x14ac:dyDescent="0.25">
      <c r="A188" s="398"/>
      <c r="B188" s="435"/>
      <c r="C188" s="435"/>
      <c r="D188" s="435"/>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9"/>
      <c r="AO188" s="399"/>
      <c r="AP188" s="399"/>
      <c r="AQ188" s="399"/>
      <c r="AS188" s="58"/>
      <c r="AT188" s="58"/>
      <c r="AU188" s="58"/>
      <c r="AV188" s="58"/>
      <c r="AW188" s="58"/>
      <c r="AX188" s="58"/>
      <c r="AY188" s="58"/>
      <c r="AZ188" s="58"/>
      <c r="BA188" s="58"/>
      <c r="BB188" s="58"/>
      <c r="BC188" s="58"/>
      <c r="BD188" s="58"/>
    </row>
    <row r="189" spans="1:56" s="179" customFormat="1" ht="25.5" x14ac:dyDescent="0.25">
      <c r="A189" s="398"/>
      <c r="B189" s="435"/>
      <c r="C189" s="435"/>
      <c r="D189" s="435"/>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9"/>
      <c r="AO189" s="399"/>
      <c r="AP189" s="399"/>
      <c r="AQ189" s="399"/>
      <c r="AS189" s="58"/>
      <c r="AT189" s="58"/>
      <c r="AU189" s="58"/>
      <c r="AV189" s="58"/>
      <c r="AW189" s="58"/>
      <c r="AX189" s="58"/>
      <c r="AY189" s="58"/>
      <c r="AZ189" s="58"/>
      <c r="BA189" s="58"/>
      <c r="BB189" s="58"/>
      <c r="BC189" s="58"/>
      <c r="BD189" s="58"/>
    </row>
    <row r="190" spans="1:56" s="179" customFormat="1" ht="25.5" x14ac:dyDescent="0.25">
      <c r="A190" s="398"/>
      <c r="B190" s="435"/>
      <c r="C190" s="435"/>
      <c r="D190" s="435"/>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9"/>
      <c r="AO190" s="399"/>
      <c r="AP190" s="399"/>
      <c r="AQ190" s="399"/>
      <c r="AS190" s="58"/>
      <c r="AT190" s="58"/>
      <c r="AU190" s="58"/>
      <c r="AV190" s="58"/>
      <c r="AW190" s="58"/>
      <c r="AX190" s="58"/>
      <c r="AY190" s="58"/>
      <c r="AZ190" s="58"/>
      <c r="BA190" s="58"/>
      <c r="BB190" s="58"/>
      <c r="BC190" s="58"/>
      <c r="BD190" s="58"/>
    </row>
    <row r="191" spans="1:56" s="179" customFormat="1" ht="25.5" x14ac:dyDescent="0.25">
      <c r="A191" s="398"/>
      <c r="B191" s="435"/>
      <c r="C191" s="435"/>
      <c r="D191" s="435"/>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9"/>
      <c r="AO191" s="399"/>
      <c r="AP191" s="399"/>
      <c r="AQ191" s="399"/>
      <c r="AS191" s="58"/>
      <c r="AT191" s="58"/>
      <c r="AU191" s="58"/>
      <c r="AV191" s="58"/>
      <c r="AW191" s="58"/>
      <c r="AX191" s="58"/>
      <c r="AY191" s="58"/>
      <c r="AZ191" s="58"/>
      <c r="BA191" s="58"/>
      <c r="BB191" s="58"/>
      <c r="BC191" s="58"/>
      <c r="BD191" s="58"/>
    </row>
    <row r="192" spans="1:56" s="179" customFormat="1" ht="25.5" x14ac:dyDescent="0.25">
      <c r="A192" s="398"/>
      <c r="B192" s="435"/>
      <c r="C192" s="435"/>
      <c r="D192" s="435"/>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9"/>
      <c r="AO192" s="399"/>
      <c r="AP192" s="399"/>
      <c r="AQ192" s="399"/>
      <c r="AS192" s="58"/>
      <c r="AT192" s="58"/>
      <c r="AU192" s="58"/>
      <c r="AV192" s="58"/>
      <c r="AW192" s="58"/>
      <c r="AX192" s="58"/>
      <c r="AY192" s="58"/>
      <c r="AZ192" s="58"/>
      <c r="BA192" s="58"/>
      <c r="BB192" s="58"/>
      <c r="BC192" s="58"/>
      <c r="BD192" s="58"/>
    </row>
    <row r="193" spans="1:56" s="179" customFormat="1" ht="25.5" x14ac:dyDescent="0.25">
      <c r="A193" s="398"/>
      <c r="B193" s="435"/>
      <c r="C193" s="435"/>
      <c r="D193" s="435"/>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9"/>
      <c r="AO193" s="399"/>
      <c r="AP193" s="399"/>
      <c r="AQ193" s="399"/>
      <c r="AS193" s="58"/>
      <c r="AT193" s="58"/>
      <c r="AU193" s="58"/>
      <c r="AV193" s="58"/>
      <c r="AW193" s="58"/>
      <c r="AX193" s="58"/>
      <c r="AY193" s="58"/>
      <c r="AZ193" s="58"/>
      <c r="BA193" s="58"/>
      <c r="BB193" s="58"/>
      <c r="BC193" s="58"/>
      <c r="BD193" s="58"/>
    </row>
    <row r="194" spans="1:56" s="179" customFormat="1" ht="25.5" x14ac:dyDescent="0.25">
      <c r="A194" s="398"/>
      <c r="B194" s="435"/>
      <c r="C194" s="435"/>
      <c r="D194" s="435"/>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9"/>
      <c r="AO194" s="399"/>
      <c r="AP194" s="399"/>
      <c r="AQ194" s="399"/>
      <c r="AS194" s="58"/>
      <c r="AT194" s="58"/>
      <c r="AU194" s="58"/>
      <c r="AV194" s="58"/>
      <c r="AW194" s="58"/>
      <c r="AX194" s="58"/>
      <c r="AY194" s="58"/>
      <c r="AZ194" s="58"/>
      <c r="BA194" s="58"/>
      <c r="BB194" s="58"/>
      <c r="BC194" s="58"/>
      <c r="BD194" s="58"/>
    </row>
    <row r="195" spans="1:56" s="179" customFormat="1" ht="25.5" x14ac:dyDescent="0.25">
      <c r="A195" s="398"/>
      <c r="B195" s="435"/>
      <c r="C195" s="435"/>
      <c r="D195" s="435"/>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9"/>
      <c r="AO195" s="399"/>
      <c r="AP195" s="399"/>
      <c r="AQ195" s="399"/>
      <c r="AS195" s="58"/>
      <c r="AT195" s="58"/>
      <c r="AU195" s="58"/>
      <c r="AV195" s="58"/>
      <c r="AW195" s="58"/>
      <c r="AX195" s="58"/>
      <c r="AY195" s="58"/>
      <c r="AZ195" s="58"/>
      <c r="BA195" s="58"/>
      <c r="BB195" s="58"/>
      <c r="BC195" s="58"/>
      <c r="BD195" s="58"/>
    </row>
    <row r="196" spans="1:56" s="179" customFormat="1" ht="25.5" x14ac:dyDescent="0.25">
      <c r="A196" s="398"/>
      <c r="B196" s="435"/>
      <c r="C196" s="435"/>
      <c r="D196" s="435"/>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9"/>
      <c r="AO196" s="399"/>
      <c r="AP196" s="399"/>
      <c r="AQ196" s="399"/>
      <c r="AS196" s="58"/>
      <c r="AT196" s="58"/>
      <c r="AU196" s="58"/>
      <c r="AV196" s="58"/>
      <c r="AW196" s="58"/>
      <c r="AX196" s="58"/>
      <c r="AY196" s="58"/>
      <c r="AZ196" s="58"/>
      <c r="BA196" s="58"/>
      <c r="BB196" s="58"/>
      <c r="BC196" s="58"/>
      <c r="BD196" s="58"/>
    </row>
    <row r="197" spans="1:56" s="179" customFormat="1" ht="25.5" x14ac:dyDescent="0.25">
      <c r="A197" s="398"/>
      <c r="B197" s="435"/>
      <c r="C197" s="435"/>
      <c r="D197" s="435"/>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9"/>
      <c r="AO197" s="399"/>
      <c r="AP197" s="399"/>
      <c r="AQ197" s="399"/>
      <c r="AS197" s="58"/>
      <c r="AT197" s="58"/>
      <c r="AU197" s="58"/>
      <c r="AV197" s="58"/>
      <c r="AW197" s="58"/>
      <c r="AX197" s="58"/>
      <c r="AY197" s="58"/>
      <c r="AZ197" s="58"/>
      <c r="BA197" s="58"/>
      <c r="BB197" s="58"/>
      <c r="BC197" s="58"/>
      <c r="BD197" s="58"/>
    </row>
    <row r="198" spans="1:56" s="179" customFormat="1" ht="25.5" x14ac:dyDescent="0.25">
      <c r="A198" s="398"/>
      <c r="B198" s="435"/>
      <c r="C198" s="435"/>
      <c r="D198" s="435"/>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9"/>
      <c r="AO198" s="399"/>
      <c r="AP198" s="399"/>
      <c r="AQ198" s="399"/>
      <c r="AS198" s="58"/>
      <c r="AT198" s="58"/>
      <c r="AU198" s="58"/>
      <c r="AV198" s="58"/>
      <c r="AW198" s="58"/>
      <c r="AX198" s="58"/>
      <c r="AY198" s="58"/>
      <c r="AZ198" s="58"/>
      <c r="BA198" s="58"/>
      <c r="BB198" s="58"/>
      <c r="BC198" s="58"/>
      <c r="BD198" s="58"/>
    </row>
    <row r="199" spans="1:56" s="179" customFormat="1" ht="25.5" x14ac:dyDescent="0.25">
      <c r="A199" s="398"/>
      <c r="B199" s="435"/>
      <c r="C199" s="435"/>
      <c r="D199" s="435"/>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9"/>
      <c r="AO199" s="399"/>
      <c r="AP199" s="399"/>
      <c r="AQ199" s="399"/>
      <c r="AS199" s="58"/>
      <c r="AT199" s="58"/>
      <c r="AU199" s="58"/>
      <c r="AV199" s="58"/>
      <c r="AW199" s="58"/>
      <c r="AX199" s="58"/>
      <c r="AY199" s="58"/>
      <c r="AZ199" s="58"/>
      <c r="BA199" s="58"/>
      <c r="BB199" s="58"/>
      <c r="BC199" s="58"/>
      <c r="BD199" s="58"/>
    </row>
    <row r="200" spans="1:56" s="179" customFormat="1" ht="25.5" x14ac:dyDescent="0.25">
      <c r="A200" s="398"/>
      <c r="B200" s="435"/>
      <c r="C200" s="435"/>
      <c r="D200" s="435"/>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9"/>
      <c r="AO200" s="399"/>
      <c r="AP200" s="399"/>
      <c r="AQ200" s="399"/>
      <c r="AS200" s="58"/>
      <c r="AT200" s="58"/>
      <c r="AU200" s="58"/>
      <c r="AV200" s="58"/>
      <c r="AW200" s="58"/>
      <c r="AX200" s="58"/>
      <c r="AY200" s="58"/>
      <c r="AZ200" s="58"/>
      <c r="BA200" s="58"/>
      <c r="BB200" s="58"/>
      <c r="BC200" s="58"/>
      <c r="BD200" s="58"/>
    </row>
    <row r="201" spans="1:56" s="179" customFormat="1" ht="25.5" x14ac:dyDescent="0.25">
      <c r="A201" s="398"/>
      <c r="B201" s="435"/>
      <c r="C201" s="435"/>
      <c r="D201" s="435"/>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9"/>
      <c r="AO201" s="399"/>
      <c r="AP201" s="399"/>
      <c r="AQ201" s="399"/>
      <c r="AS201" s="58"/>
      <c r="AT201" s="58"/>
      <c r="AU201" s="58"/>
      <c r="AV201" s="58"/>
      <c r="AW201" s="58"/>
      <c r="AX201" s="58"/>
      <c r="AY201" s="58"/>
      <c r="AZ201" s="58"/>
      <c r="BA201" s="58"/>
      <c r="BB201" s="58"/>
      <c r="BC201" s="58"/>
      <c r="BD201" s="58"/>
    </row>
    <row r="202" spans="1:56" s="179" customFormat="1" ht="25.5" x14ac:dyDescent="0.25">
      <c r="A202" s="398"/>
      <c r="B202" s="435"/>
      <c r="C202" s="435"/>
      <c r="D202" s="435"/>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9"/>
      <c r="AO202" s="399"/>
      <c r="AP202" s="399"/>
      <c r="AQ202" s="399"/>
      <c r="AS202" s="58"/>
      <c r="AT202" s="58"/>
      <c r="AU202" s="58"/>
      <c r="AV202" s="58"/>
      <c r="AW202" s="58"/>
      <c r="AX202" s="58"/>
      <c r="AY202" s="58"/>
      <c r="AZ202" s="58"/>
      <c r="BA202" s="58"/>
      <c r="BB202" s="58"/>
      <c r="BC202" s="58"/>
      <c r="BD202" s="58"/>
    </row>
    <row r="203" spans="1:56" s="179" customFormat="1" ht="25.5" x14ac:dyDescent="0.25">
      <c r="A203" s="398"/>
      <c r="B203" s="435"/>
      <c r="C203" s="435"/>
      <c r="D203" s="435"/>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9"/>
      <c r="AO203" s="399"/>
      <c r="AP203" s="399"/>
      <c r="AQ203" s="399"/>
      <c r="AS203" s="58"/>
      <c r="AT203" s="58"/>
      <c r="AU203" s="58"/>
      <c r="AV203" s="58"/>
      <c r="AW203" s="58"/>
      <c r="AX203" s="58"/>
      <c r="AY203" s="58"/>
      <c r="AZ203" s="58"/>
      <c r="BA203" s="58"/>
      <c r="BB203" s="58"/>
      <c r="BC203" s="58"/>
      <c r="BD203" s="58"/>
    </row>
    <row r="204" spans="1:56" s="179" customFormat="1" ht="25.5" x14ac:dyDescent="0.25">
      <c r="A204" s="398"/>
      <c r="B204" s="435"/>
      <c r="C204" s="435"/>
      <c r="D204" s="435"/>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9"/>
      <c r="AO204" s="399"/>
      <c r="AP204" s="399"/>
      <c r="AQ204" s="399"/>
      <c r="AS204" s="58"/>
      <c r="AT204" s="58"/>
      <c r="AU204" s="58"/>
      <c r="AV204" s="58"/>
      <c r="AW204" s="58"/>
      <c r="AX204" s="58"/>
      <c r="AY204" s="58"/>
      <c r="AZ204" s="58"/>
      <c r="BA204" s="58"/>
      <c r="BB204" s="58"/>
      <c r="BC204" s="58"/>
      <c r="BD204" s="58"/>
    </row>
    <row r="205" spans="1:56" s="179" customFormat="1" ht="25.5" x14ac:dyDescent="0.25">
      <c r="A205" s="398"/>
      <c r="B205" s="435"/>
      <c r="C205" s="435"/>
      <c r="D205" s="435"/>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9"/>
      <c r="AO205" s="399"/>
      <c r="AP205" s="399"/>
      <c r="AQ205" s="399"/>
      <c r="AS205" s="58"/>
      <c r="AT205" s="58"/>
      <c r="AU205" s="58"/>
      <c r="AV205" s="58"/>
      <c r="AW205" s="58"/>
      <c r="AX205" s="58"/>
      <c r="AY205" s="58"/>
      <c r="AZ205" s="58"/>
      <c r="BA205" s="58"/>
      <c r="BB205" s="58"/>
      <c r="BC205" s="58"/>
      <c r="BD205" s="58"/>
    </row>
    <row r="206" spans="1:56" s="179" customFormat="1" ht="25.5" x14ac:dyDescent="0.25">
      <c r="A206" s="398"/>
      <c r="B206" s="435"/>
      <c r="C206" s="435"/>
      <c r="D206" s="435"/>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9"/>
      <c r="AO206" s="399"/>
      <c r="AP206" s="399"/>
      <c r="AQ206" s="399"/>
      <c r="AS206" s="58"/>
      <c r="AT206" s="58"/>
      <c r="AU206" s="58"/>
      <c r="AV206" s="58"/>
      <c r="AW206" s="58"/>
      <c r="AX206" s="58"/>
      <c r="AY206" s="58"/>
      <c r="AZ206" s="58"/>
      <c r="BA206" s="58"/>
      <c r="BB206" s="58"/>
      <c r="BC206" s="58"/>
      <c r="BD206" s="58"/>
    </row>
    <row r="207" spans="1:56" s="179" customFormat="1" ht="25.5" x14ac:dyDescent="0.25">
      <c r="A207" s="398"/>
      <c r="B207" s="435"/>
      <c r="C207" s="435"/>
      <c r="D207" s="435"/>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c r="AH207" s="398"/>
      <c r="AI207" s="398"/>
      <c r="AJ207" s="398"/>
      <c r="AK207" s="398"/>
      <c r="AL207" s="398"/>
      <c r="AM207" s="398"/>
      <c r="AN207" s="399"/>
      <c r="AO207" s="399"/>
      <c r="AP207" s="399"/>
      <c r="AQ207" s="399"/>
      <c r="AS207" s="58"/>
      <c r="AT207" s="58"/>
      <c r="AU207" s="58"/>
      <c r="AV207" s="58"/>
      <c r="AW207" s="58"/>
      <c r="AX207" s="58"/>
      <c r="AY207" s="58"/>
      <c r="AZ207" s="58"/>
      <c r="BA207" s="58"/>
      <c r="BB207" s="58"/>
      <c r="BC207" s="58"/>
      <c r="BD207" s="58"/>
    </row>
    <row r="208" spans="1:56" s="179" customFormat="1" x14ac:dyDescent="0.25">
      <c r="A208" s="58"/>
      <c r="B208" s="436"/>
      <c r="C208" s="436"/>
      <c r="D208" s="436"/>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236"/>
      <c r="AO208" s="236"/>
      <c r="AP208" s="236"/>
      <c r="AQ208" s="236"/>
      <c r="AS208" s="58"/>
      <c r="AT208" s="58"/>
      <c r="AU208" s="58"/>
      <c r="AV208" s="58"/>
      <c r="AW208" s="58"/>
      <c r="AX208" s="58"/>
      <c r="AY208" s="58"/>
      <c r="AZ208" s="58"/>
      <c r="BA208" s="58"/>
      <c r="BB208" s="58"/>
      <c r="BC208" s="58"/>
      <c r="BD208" s="58"/>
    </row>
    <row r="209" spans="1:56" s="179" customFormat="1" x14ac:dyDescent="0.25">
      <c r="A209" s="58"/>
      <c r="B209" s="436"/>
      <c r="C209" s="436"/>
      <c r="D209" s="436"/>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236"/>
      <c r="AO209" s="236"/>
      <c r="AP209" s="236"/>
      <c r="AQ209" s="236"/>
      <c r="AS209" s="58"/>
      <c r="AT209" s="58"/>
      <c r="AU209" s="58"/>
      <c r="AV209" s="58"/>
      <c r="AW209" s="58"/>
      <c r="AX209" s="58"/>
      <c r="AY209" s="58"/>
      <c r="AZ209" s="58"/>
      <c r="BA209" s="58"/>
      <c r="BB209" s="58"/>
      <c r="BC209" s="58"/>
      <c r="BD209" s="58"/>
    </row>
    <row r="210" spans="1:56" s="179" customFormat="1" x14ac:dyDescent="0.25">
      <c r="A210" s="58"/>
      <c r="B210" s="436"/>
      <c r="C210" s="436"/>
      <c r="D210" s="436"/>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236"/>
      <c r="AO210" s="236"/>
      <c r="AP210" s="236"/>
      <c r="AQ210" s="236"/>
      <c r="AS210" s="58"/>
      <c r="AT210" s="58"/>
      <c r="AU210" s="58"/>
      <c r="AV210" s="58"/>
      <c r="AW210" s="58"/>
      <c r="AX210" s="58"/>
      <c r="AY210" s="58"/>
      <c r="AZ210" s="58"/>
      <c r="BA210" s="58"/>
      <c r="BB210" s="58"/>
      <c r="BC210" s="58"/>
      <c r="BD210" s="58"/>
    </row>
    <row r="211" spans="1:56" s="179" customFormat="1" x14ac:dyDescent="0.25">
      <c r="A211" s="58"/>
      <c r="B211" s="436"/>
      <c r="C211" s="436"/>
      <c r="D211" s="436"/>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236"/>
      <c r="AO211" s="236"/>
      <c r="AP211" s="236"/>
      <c r="AQ211" s="236"/>
      <c r="AS211" s="58"/>
      <c r="AT211" s="58"/>
      <c r="AU211" s="58"/>
      <c r="AV211" s="58"/>
      <c r="AW211" s="58"/>
      <c r="AX211" s="58"/>
      <c r="AY211" s="58"/>
      <c r="AZ211" s="58"/>
      <c r="BA211" s="58"/>
      <c r="BB211" s="58"/>
      <c r="BC211" s="58"/>
      <c r="BD211" s="58"/>
    </row>
    <row r="212" spans="1:56" s="179" customFormat="1" x14ac:dyDescent="0.25">
      <c r="A212" s="58"/>
      <c r="B212" s="436"/>
      <c r="C212" s="436"/>
      <c r="D212" s="436"/>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236"/>
      <c r="AO212" s="236"/>
      <c r="AP212" s="236"/>
      <c r="AQ212" s="236"/>
      <c r="AS212" s="58"/>
      <c r="AT212" s="58"/>
      <c r="AU212" s="58"/>
      <c r="AV212" s="58"/>
      <c r="AW212" s="58"/>
      <c r="AX212" s="58"/>
      <c r="AY212" s="58"/>
      <c r="AZ212" s="58"/>
      <c r="BA212" s="58"/>
      <c r="BB212" s="58"/>
      <c r="BC212" s="58"/>
      <c r="BD212" s="58"/>
    </row>
    <row r="213" spans="1:56" s="179" customFormat="1" x14ac:dyDescent="0.25">
      <c r="A213" s="58"/>
      <c r="B213" s="436"/>
      <c r="C213" s="436"/>
      <c r="D213" s="436"/>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236"/>
      <c r="AO213" s="236"/>
      <c r="AP213" s="236"/>
      <c r="AQ213" s="236"/>
      <c r="AS213" s="58"/>
      <c r="AT213" s="58"/>
      <c r="AU213" s="58"/>
      <c r="AV213" s="58"/>
      <c r="AW213" s="58"/>
      <c r="AX213" s="58"/>
      <c r="AY213" s="58"/>
      <c r="AZ213" s="58"/>
      <c r="BA213" s="58"/>
      <c r="BB213" s="58"/>
      <c r="BC213" s="58"/>
      <c r="BD213" s="58"/>
    </row>
    <row r="214" spans="1:56" s="179" customFormat="1" x14ac:dyDescent="0.25">
      <c r="A214" s="58"/>
      <c r="B214" s="436"/>
      <c r="C214" s="436"/>
      <c r="D214" s="436"/>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236"/>
      <c r="AO214" s="236"/>
      <c r="AP214" s="236"/>
      <c r="AQ214" s="236"/>
      <c r="AS214" s="58"/>
      <c r="AT214" s="58"/>
      <c r="AU214" s="58"/>
      <c r="AV214" s="58"/>
      <c r="AW214" s="58"/>
      <c r="AX214" s="58"/>
      <c r="AY214" s="58"/>
      <c r="AZ214" s="58"/>
      <c r="BA214" s="58"/>
      <c r="BB214" s="58"/>
      <c r="BC214" s="58"/>
      <c r="BD214" s="58"/>
    </row>
    <row r="215" spans="1:56" s="179" customFormat="1" x14ac:dyDescent="0.25">
      <c r="A215" s="58"/>
      <c r="B215" s="436"/>
      <c r="C215" s="436"/>
      <c r="D215" s="436"/>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236"/>
      <c r="AO215" s="236"/>
      <c r="AP215" s="236"/>
      <c r="AQ215" s="236"/>
      <c r="AS215" s="58"/>
      <c r="AT215" s="58"/>
      <c r="AU215" s="58"/>
      <c r="AV215" s="58"/>
      <c r="AW215" s="58"/>
      <c r="AX215" s="58"/>
      <c r="AY215" s="58"/>
      <c r="AZ215" s="58"/>
      <c r="BA215" s="58"/>
      <c r="BB215" s="58"/>
      <c r="BC215" s="58"/>
      <c r="BD215" s="58"/>
    </row>
    <row r="216" spans="1:56" s="179" customFormat="1" x14ac:dyDescent="0.25">
      <c r="A216" s="58"/>
      <c r="B216" s="436"/>
      <c r="C216" s="436"/>
      <c r="D216" s="436"/>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236"/>
      <c r="AO216" s="236"/>
      <c r="AP216" s="236"/>
      <c r="AQ216" s="236"/>
      <c r="AS216" s="58"/>
      <c r="AT216" s="58"/>
      <c r="AU216" s="58"/>
      <c r="AV216" s="58"/>
      <c r="AW216" s="58"/>
      <c r="AX216" s="58"/>
      <c r="AY216" s="58"/>
      <c r="AZ216" s="58"/>
      <c r="BA216" s="58"/>
      <c r="BB216" s="58"/>
      <c r="BC216" s="58"/>
      <c r="BD216" s="58"/>
    </row>
    <row r="217" spans="1:56" s="179" customFormat="1" x14ac:dyDescent="0.25">
      <c r="A217" s="58"/>
      <c r="B217" s="436"/>
      <c r="C217" s="436"/>
      <c r="D217" s="436"/>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236"/>
      <c r="AO217" s="236"/>
      <c r="AP217" s="236"/>
      <c r="AQ217" s="236"/>
      <c r="AS217" s="58"/>
      <c r="AT217" s="58"/>
      <c r="AU217" s="58"/>
      <c r="AV217" s="58"/>
      <c r="AW217" s="58"/>
      <c r="AX217" s="58"/>
      <c r="AY217" s="58"/>
      <c r="AZ217" s="58"/>
      <c r="BA217" s="58"/>
      <c r="BB217" s="58"/>
      <c r="BC217" s="58"/>
      <c r="BD217" s="58"/>
    </row>
    <row r="218" spans="1:56" s="179" customFormat="1" x14ac:dyDescent="0.25">
      <c r="A218" s="58"/>
      <c r="B218" s="436"/>
      <c r="C218" s="436"/>
      <c r="D218" s="436"/>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236"/>
      <c r="AO218" s="236"/>
      <c r="AP218" s="236"/>
      <c r="AQ218" s="236"/>
      <c r="AS218" s="58"/>
      <c r="AT218" s="58"/>
      <c r="AU218" s="58"/>
      <c r="AV218" s="58"/>
      <c r="AW218" s="58"/>
      <c r="AX218" s="58"/>
      <c r="AY218" s="58"/>
      <c r="AZ218" s="58"/>
      <c r="BA218" s="58"/>
      <c r="BB218" s="58"/>
      <c r="BC218" s="58"/>
      <c r="BD218" s="58"/>
    </row>
    <row r="219" spans="1:56" s="179" customFormat="1" x14ac:dyDescent="0.25">
      <c r="A219" s="58"/>
      <c r="B219" s="436"/>
      <c r="C219" s="436"/>
      <c r="D219" s="436"/>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236"/>
      <c r="AO219" s="236"/>
      <c r="AP219" s="236"/>
      <c r="AQ219" s="236"/>
      <c r="AS219" s="58"/>
      <c r="AT219" s="58"/>
      <c r="AU219" s="58"/>
      <c r="AV219" s="58"/>
      <c r="AW219" s="58"/>
      <c r="AX219" s="58"/>
      <c r="AY219" s="58"/>
      <c r="AZ219" s="58"/>
      <c r="BA219" s="58"/>
      <c r="BB219" s="58"/>
      <c r="BC219" s="58"/>
      <c r="BD219" s="58"/>
    </row>
    <row r="220" spans="1:56" s="179" customFormat="1" x14ac:dyDescent="0.25">
      <c r="A220" s="58"/>
      <c r="B220" s="436"/>
      <c r="C220" s="436"/>
      <c r="D220" s="436"/>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236"/>
      <c r="AO220" s="236"/>
      <c r="AP220" s="236"/>
      <c r="AQ220" s="236"/>
      <c r="AS220" s="58"/>
      <c r="AT220" s="58"/>
      <c r="AU220" s="58"/>
      <c r="AV220" s="58"/>
      <c r="AW220" s="58"/>
      <c r="AX220" s="58"/>
      <c r="AY220" s="58"/>
      <c r="AZ220" s="58"/>
      <c r="BA220" s="58"/>
      <c r="BB220" s="58"/>
      <c r="BC220" s="58"/>
      <c r="BD220" s="58"/>
    </row>
    <row r="221" spans="1:56" s="179" customFormat="1" x14ac:dyDescent="0.25">
      <c r="A221" s="58"/>
      <c r="B221" s="436"/>
      <c r="C221" s="436"/>
      <c r="D221" s="436"/>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236"/>
      <c r="AO221" s="236"/>
      <c r="AP221" s="236"/>
      <c r="AQ221" s="236"/>
      <c r="AS221" s="58"/>
      <c r="AT221" s="58"/>
      <c r="AU221" s="58"/>
      <c r="AV221" s="58"/>
      <c r="AW221" s="58"/>
      <c r="AX221" s="58"/>
      <c r="AY221" s="58"/>
      <c r="AZ221" s="58"/>
      <c r="BA221" s="58"/>
      <c r="BB221" s="58"/>
      <c r="BC221" s="58"/>
      <c r="BD221" s="58"/>
    </row>
    <row r="222" spans="1:56" s="179" customFormat="1" x14ac:dyDescent="0.25">
      <c r="A222" s="58"/>
      <c r="B222" s="436"/>
      <c r="C222" s="436"/>
      <c r="D222" s="436"/>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236"/>
      <c r="AO222" s="236"/>
      <c r="AP222" s="236"/>
      <c r="AQ222" s="236"/>
      <c r="AS222" s="58"/>
      <c r="AT222" s="58"/>
      <c r="AU222" s="58"/>
      <c r="AV222" s="58"/>
      <c r="AW222" s="58"/>
      <c r="AX222" s="58"/>
      <c r="AY222" s="58"/>
      <c r="AZ222" s="58"/>
      <c r="BA222" s="58"/>
      <c r="BB222" s="58"/>
      <c r="BC222" s="58"/>
      <c r="BD222" s="58"/>
    </row>
    <row r="223" spans="1:56" s="179" customFormat="1" x14ac:dyDescent="0.25">
      <c r="A223" s="58"/>
      <c r="B223" s="436"/>
      <c r="C223" s="436"/>
      <c r="D223" s="436"/>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236"/>
      <c r="AO223" s="236"/>
      <c r="AP223" s="236"/>
      <c r="AQ223" s="236"/>
      <c r="AS223" s="58"/>
      <c r="AT223" s="58"/>
      <c r="AU223" s="58"/>
      <c r="AV223" s="58"/>
      <c r="AW223" s="58"/>
      <c r="AX223" s="58"/>
      <c r="AY223" s="58"/>
      <c r="AZ223" s="58"/>
      <c r="BA223" s="58"/>
      <c r="BB223" s="58"/>
      <c r="BC223" s="58"/>
      <c r="BD223" s="58"/>
    </row>
    <row r="224" spans="1:56" s="179" customFormat="1" x14ac:dyDescent="0.25">
      <c r="A224" s="58"/>
      <c r="B224" s="436"/>
      <c r="C224" s="436"/>
      <c r="D224" s="436"/>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236"/>
      <c r="AO224" s="236"/>
      <c r="AP224" s="236"/>
      <c r="AQ224" s="236"/>
      <c r="AS224" s="58"/>
      <c r="AT224" s="58"/>
      <c r="AU224" s="58"/>
      <c r="AV224" s="58"/>
      <c r="AW224" s="58"/>
      <c r="AX224" s="58"/>
      <c r="AY224" s="58"/>
      <c r="AZ224" s="58"/>
      <c r="BA224" s="58"/>
      <c r="BB224" s="58"/>
      <c r="BC224" s="58"/>
      <c r="BD224" s="58"/>
    </row>
    <row r="225" spans="1:56" s="179" customFormat="1" x14ac:dyDescent="0.25">
      <c r="A225" s="58"/>
      <c r="B225" s="436"/>
      <c r="C225" s="436"/>
      <c r="D225" s="436"/>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236"/>
      <c r="AO225" s="236"/>
      <c r="AP225" s="236"/>
      <c r="AQ225" s="236"/>
      <c r="AS225" s="58"/>
      <c r="AT225" s="58"/>
      <c r="AU225" s="58"/>
      <c r="AV225" s="58"/>
      <c r="AW225" s="58"/>
      <c r="AX225" s="58"/>
      <c r="AY225" s="58"/>
      <c r="AZ225" s="58"/>
      <c r="BA225" s="58"/>
      <c r="BB225" s="58"/>
      <c r="BC225" s="58"/>
      <c r="BD225" s="58"/>
    </row>
    <row r="226" spans="1:56" s="179" customFormat="1" x14ac:dyDescent="0.25">
      <c r="A226" s="58"/>
      <c r="B226" s="436"/>
      <c r="C226" s="436"/>
      <c r="D226" s="436"/>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236"/>
      <c r="AO226" s="236"/>
      <c r="AP226" s="236"/>
      <c r="AQ226" s="236"/>
      <c r="AS226" s="58"/>
      <c r="AT226" s="58"/>
      <c r="AU226" s="58"/>
      <c r="AV226" s="58"/>
      <c r="AW226" s="58"/>
      <c r="AX226" s="58"/>
      <c r="AY226" s="58"/>
      <c r="AZ226" s="58"/>
      <c r="BA226" s="58"/>
      <c r="BB226" s="58"/>
      <c r="BC226" s="58"/>
      <c r="BD226" s="58"/>
    </row>
    <row r="227" spans="1:56" s="179" customFormat="1" x14ac:dyDescent="0.25">
      <c r="A227" s="58"/>
      <c r="B227" s="436"/>
      <c r="C227" s="436"/>
      <c r="D227" s="436"/>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236"/>
      <c r="AO227" s="236"/>
      <c r="AP227" s="236"/>
      <c r="AQ227" s="236"/>
      <c r="AS227" s="58"/>
      <c r="AT227" s="58"/>
      <c r="AU227" s="58"/>
      <c r="AV227" s="58"/>
      <c r="AW227" s="58"/>
      <c r="AX227" s="58"/>
      <c r="AY227" s="58"/>
      <c r="AZ227" s="58"/>
      <c r="BA227" s="58"/>
      <c r="BB227" s="58"/>
      <c r="BC227" s="58"/>
      <c r="BD227" s="58"/>
    </row>
    <row r="228" spans="1:56" s="179" customFormat="1" x14ac:dyDescent="0.25">
      <c r="A228" s="58"/>
      <c r="B228" s="436"/>
      <c r="C228" s="436"/>
      <c r="D228" s="436"/>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236"/>
      <c r="AO228" s="236"/>
      <c r="AP228" s="236"/>
      <c r="AQ228" s="236"/>
      <c r="AS228" s="58"/>
      <c r="AT228" s="58"/>
      <c r="AU228" s="58"/>
      <c r="AV228" s="58"/>
      <c r="AW228" s="58"/>
      <c r="AX228" s="58"/>
      <c r="AY228" s="58"/>
      <c r="AZ228" s="58"/>
      <c r="BA228" s="58"/>
      <c r="BB228" s="58"/>
      <c r="BC228" s="58"/>
      <c r="BD228" s="58"/>
    </row>
    <row r="229" spans="1:56" s="179" customFormat="1" x14ac:dyDescent="0.25">
      <c r="A229" s="58"/>
      <c r="B229" s="436"/>
      <c r="C229" s="436"/>
      <c r="D229" s="436"/>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236"/>
      <c r="AO229" s="236"/>
      <c r="AP229" s="236"/>
      <c r="AQ229" s="236"/>
      <c r="AS229" s="58"/>
      <c r="AT229" s="58"/>
      <c r="AU229" s="58"/>
      <c r="AV229" s="58"/>
      <c r="AW229" s="58"/>
      <c r="AX229" s="58"/>
      <c r="AY229" s="58"/>
      <c r="AZ229" s="58"/>
      <c r="BA229" s="58"/>
      <c r="BB229" s="58"/>
      <c r="BC229" s="58"/>
      <c r="BD229" s="58"/>
    </row>
    <row r="230" spans="1:56" s="179" customFormat="1" x14ac:dyDescent="0.25">
      <c r="A230" s="58"/>
      <c r="B230" s="436"/>
      <c r="C230" s="436"/>
      <c r="D230" s="436"/>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236"/>
      <c r="AO230" s="236"/>
      <c r="AP230" s="236"/>
      <c r="AQ230" s="236"/>
      <c r="AS230" s="58"/>
      <c r="AT230" s="58"/>
      <c r="AU230" s="58"/>
      <c r="AV230" s="58"/>
      <c r="AW230" s="58"/>
      <c r="AX230" s="58"/>
      <c r="AY230" s="58"/>
      <c r="AZ230" s="58"/>
      <c r="BA230" s="58"/>
      <c r="BB230" s="58"/>
      <c r="BC230" s="58"/>
      <c r="BD230" s="58"/>
    </row>
    <row r="231" spans="1:56" s="179" customFormat="1" x14ac:dyDescent="0.25">
      <c r="A231" s="58"/>
      <c r="B231" s="436"/>
      <c r="C231" s="436"/>
      <c r="D231" s="436"/>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236"/>
      <c r="AO231" s="236"/>
      <c r="AP231" s="236"/>
      <c r="AQ231" s="236"/>
      <c r="AS231" s="58"/>
      <c r="AT231" s="58"/>
      <c r="AU231" s="58"/>
      <c r="AV231" s="58"/>
      <c r="AW231" s="58"/>
      <c r="AX231" s="58"/>
      <c r="AY231" s="58"/>
      <c r="AZ231" s="58"/>
      <c r="BA231" s="58"/>
      <c r="BB231" s="58"/>
      <c r="BC231" s="58"/>
      <c r="BD231" s="58"/>
    </row>
    <row r="232" spans="1:56" s="179" customFormat="1" x14ac:dyDescent="0.25">
      <c r="A232" s="58"/>
      <c r="B232" s="436"/>
      <c r="C232" s="436"/>
      <c r="D232" s="436"/>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236"/>
      <c r="AO232" s="236"/>
      <c r="AP232" s="236"/>
      <c r="AQ232" s="236"/>
      <c r="AS232" s="58"/>
      <c r="AT232" s="58"/>
      <c r="AU232" s="58"/>
      <c r="AV232" s="58"/>
      <c r="AW232" s="58"/>
      <c r="AX232" s="58"/>
      <c r="AY232" s="58"/>
      <c r="AZ232" s="58"/>
      <c r="BA232" s="58"/>
      <c r="BB232" s="58"/>
      <c r="BC232" s="58"/>
      <c r="BD232" s="58"/>
    </row>
    <row r="233" spans="1:56" s="179" customFormat="1" x14ac:dyDescent="0.25">
      <c r="A233" s="58"/>
      <c r="B233" s="436"/>
      <c r="C233" s="436"/>
      <c r="D233" s="436"/>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236"/>
      <c r="AO233" s="236"/>
      <c r="AP233" s="236"/>
      <c r="AQ233" s="236"/>
      <c r="AS233" s="58"/>
      <c r="AT233" s="58"/>
      <c r="AU233" s="58"/>
      <c r="AV233" s="58"/>
      <c r="AW233" s="58"/>
      <c r="AX233" s="58"/>
      <c r="AY233" s="58"/>
      <c r="AZ233" s="58"/>
      <c r="BA233" s="58"/>
      <c r="BB233" s="58"/>
      <c r="BC233" s="58"/>
      <c r="BD233" s="58"/>
    </row>
    <row r="234" spans="1:56" s="179" customFormat="1" x14ac:dyDescent="0.25">
      <c r="A234" s="58"/>
      <c r="B234" s="436"/>
      <c r="C234" s="436"/>
      <c r="D234" s="436"/>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236"/>
      <c r="AO234" s="236"/>
      <c r="AP234" s="236"/>
      <c r="AQ234" s="236"/>
      <c r="AS234" s="58"/>
      <c r="AT234" s="58"/>
      <c r="AU234" s="58"/>
      <c r="AV234" s="58"/>
      <c r="AW234" s="58"/>
      <c r="AX234" s="58"/>
      <c r="AY234" s="58"/>
      <c r="AZ234" s="58"/>
      <c r="BA234" s="58"/>
      <c r="BB234" s="58"/>
      <c r="BC234" s="58"/>
      <c r="BD234" s="58"/>
    </row>
    <row r="235" spans="1:56" s="179" customFormat="1" x14ac:dyDescent="0.25">
      <c r="A235" s="58"/>
      <c r="B235" s="436"/>
      <c r="C235" s="436"/>
      <c r="D235" s="436"/>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236"/>
      <c r="AO235" s="236"/>
      <c r="AP235" s="236"/>
      <c r="AQ235" s="236"/>
      <c r="AS235" s="58"/>
      <c r="AT235" s="58"/>
      <c r="AU235" s="58"/>
      <c r="AV235" s="58"/>
      <c r="AW235" s="58"/>
      <c r="AX235" s="58"/>
      <c r="AY235" s="58"/>
      <c r="AZ235" s="58"/>
      <c r="BA235" s="58"/>
      <c r="BB235" s="58"/>
      <c r="BC235" s="58"/>
      <c r="BD235" s="58"/>
    </row>
    <row r="236" spans="1:56" s="179" customFormat="1" x14ac:dyDescent="0.25">
      <c r="A236" s="58"/>
      <c r="B236" s="436"/>
      <c r="C236" s="436"/>
      <c r="D236" s="436"/>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236"/>
      <c r="AO236" s="236"/>
      <c r="AP236" s="236"/>
      <c r="AQ236" s="236"/>
      <c r="AS236" s="58"/>
      <c r="AT236" s="58"/>
      <c r="AU236" s="58"/>
      <c r="AV236" s="58"/>
      <c r="AW236" s="58"/>
      <c r="AX236" s="58"/>
      <c r="AY236" s="58"/>
      <c r="AZ236" s="58"/>
      <c r="BA236" s="58"/>
      <c r="BB236" s="58"/>
      <c r="BC236" s="58"/>
      <c r="BD236" s="58"/>
    </row>
    <row r="237" spans="1:56" s="179" customFormat="1" x14ac:dyDescent="0.25">
      <c r="A237" s="58"/>
      <c r="B237" s="436"/>
      <c r="C237" s="436"/>
      <c r="D237" s="436"/>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236"/>
      <c r="AO237" s="236"/>
      <c r="AP237" s="236"/>
      <c r="AQ237" s="236"/>
      <c r="AS237" s="58"/>
      <c r="AT237" s="58"/>
      <c r="AU237" s="58"/>
      <c r="AV237" s="58"/>
      <c r="AW237" s="58"/>
      <c r="AX237" s="58"/>
      <c r="AY237" s="58"/>
      <c r="AZ237" s="58"/>
      <c r="BA237" s="58"/>
      <c r="BB237" s="58"/>
      <c r="BC237" s="58"/>
      <c r="BD237" s="58"/>
    </row>
    <row r="238" spans="1:56" s="179" customFormat="1" x14ac:dyDescent="0.25">
      <c r="A238" s="58"/>
      <c r="B238" s="436"/>
      <c r="C238" s="436"/>
      <c r="D238" s="436"/>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236"/>
      <c r="AO238" s="236"/>
      <c r="AP238" s="236"/>
      <c r="AQ238" s="236"/>
      <c r="AS238" s="58"/>
      <c r="AT238" s="58"/>
      <c r="AU238" s="58"/>
      <c r="AV238" s="58"/>
      <c r="AW238" s="58"/>
      <c r="AX238" s="58"/>
      <c r="AY238" s="58"/>
      <c r="AZ238" s="58"/>
      <c r="BA238" s="58"/>
      <c r="BB238" s="58"/>
      <c r="BC238" s="58"/>
      <c r="BD238" s="58"/>
    </row>
    <row r="239" spans="1:56" s="179" customFormat="1" x14ac:dyDescent="0.25">
      <c r="A239" s="58"/>
      <c r="B239" s="436"/>
      <c r="C239" s="436"/>
      <c r="D239" s="436"/>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236"/>
      <c r="AO239" s="236"/>
      <c r="AP239" s="236"/>
      <c r="AQ239" s="236"/>
      <c r="AS239" s="58"/>
      <c r="AT239" s="58"/>
      <c r="AU239" s="58"/>
      <c r="AV239" s="58"/>
      <c r="AW239" s="58"/>
      <c r="AX239" s="58"/>
      <c r="AY239" s="58"/>
      <c r="AZ239" s="58"/>
      <c r="BA239" s="58"/>
      <c r="BB239" s="58"/>
      <c r="BC239" s="58"/>
      <c r="BD239" s="58"/>
    </row>
    <row r="240" spans="1:56" s="179" customFormat="1" x14ac:dyDescent="0.25">
      <c r="A240" s="58"/>
      <c r="B240" s="436"/>
      <c r="C240" s="436"/>
      <c r="D240" s="436"/>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236"/>
      <c r="AO240" s="236"/>
      <c r="AP240" s="236"/>
      <c r="AQ240" s="236"/>
      <c r="AS240" s="58"/>
      <c r="AT240" s="58"/>
      <c r="AU240" s="58"/>
      <c r="AV240" s="58"/>
      <c r="AW240" s="58"/>
      <c r="AX240" s="58"/>
      <c r="AY240" s="58"/>
      <c r="AZ240" s="58"/>
      <c r="BA240" s="58"/>
      <c r="BB240" s="58"/>
      <c r="BC240" s="58"/>
      <c r="BD240" s="58"/>
    </row>
    <row r="241" spans="1:56" s="179" customFormat="1" x14ac:dyDescent="0.25">
      <c r="A241" s="58"/>
      <c r="B241" s="436"/>
      <c r="C241" s="436"/>
      <c r="D241" s="436"/>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236"/>
      <c r="AO241" s="236"/>
      <c r="AP241" s="236"/>
      <c r="AQ241" s="236"/>
      <c r="AS241" s="58"/>
      <c r="AT241" s="58"/>
      <c r="AU241" s="58"/>
      <c r="AV241" s="58"/>
      <c r="AW241" s="58"/>
      <c r="AX241" s="58"/>
      <c r="AY241" s="58"/>
      <c r="AZ241" s="58"/>
      <c r="BA241" s="58"/>
      <c r="BB241" s="58"/>
      <c r="BC241" s="58"/>
      <c r="BD241" s="58"/>
    </row>
    <row r="242" spans="1:56" s="179" customFormat="1" x14ac:dyDescent="0.25">
      <c r="A242" s="58"/>
      <c r="B242" s="436"/>
      <c r="C242" s="436"/>
      <c r="D242" s="436"/>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236"/>
      <c r="AO242" s="236"/>
      <c r="AP242" s="236"/>
      <c r="AQ242" s="236"/>
      <c r="AS242" s="58"/>
      <c r="AT242" s="58"/>
      <c r="AU242" s="58"/>
      <c r="AV242" s="58"/>
      <c r="AW242" s="58"/>
      <c r="AX242" s="58"/>
      <c r="AY242" s="58"/>
      <c r="AZ242" s="58"/>
      <c r="BA242" s="58"/>
      <c r="BB242" s="58"/>
      <c r="BC242" s="58"/>
      <c r="BD242" s="58"/>
    </row>
    <row r="243" spans="1:56" s="179" customFormat="1" x14ac:dyDescent="0.25">
      <c r="A243" s="58"/>
      <c r="B243" s="436"/>
      <c r="C243" s="436"/>
      <c r="D243" s="436"/>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236"/>
      <c r="AO243" s="236"/>
      <c r="AP243" s="236"/>
      <c r="AQ243" s="236"/>
      <c r="AS243" s="58"/>
      <c r="AT243" s="58"/>
      <c r="AU243" s="58"/>
      <c r="AV243" s="58"/>
      <c r="AW243" s="58"/>
      <c r="AX243" s="58"/>
      <c r="AY243" s="58"/>
      <c r="AZ243" s="58"/>
      <c r="BA243" s="58"/>
      <c r="BB243" s="58"/>
      <c r="BC243" s="58"/>
      <c r="BD243" s="58"/>
    </row>
    <row r="244" spans="1:56" s="179" customFormat="1" x14ac:dyDescent="0.25">
      <c r="A244" s="58"/>
      <c r="B244" s="436"/>
      <c r="C244" s="436"/>
      <c r="D244" s="436"/>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236"/>
      <c r="AO244" s="236"/>
      <c r="AP244" s="236"/>
      <c r="AQ244" s="236"/>
      <c r="AS244" s="58"/>
      <c r="AT244" s="58"/>
      <c r="AU244" s="58"/>
      <c r="AV244" s="58"/>
      <c r="AW244" s="58"/>
      <c r="AX244" s="58"/>
      <c r="AY244" s="58"/>
      <c r="AZ244" s="58"/>
      <c r="BA244" s="58"/>
      <c r="BB244" s="58"/>
      <c r="BC244" s="58"/>
      <c r="BD244" s="58"/>
    </row>
    <row r="245" spans="1:56" s="179" customFormat="1" x14ac:dyDescent="0.25">
      <c r="A245" s="58"/>
      <c r="B245" s="436"/>
      <c r="C245" s="436"/>
      <c r="D245" s="436"/>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236"/>
      <c r="AO245" s="236"/>
      <c r="AP245" s="236"/>
      <c r="AQ245" s="236"/>
      <c r="AS245" s="58"/>
      <c r="AT245" s="58"/>
      <c r="AU245" s="58"/>
      <c r="AV245" s="58"/>
      <c r="AW245" s="58"/>
      <c r="AX245" s="58"/>
      <c r="AY245" s="58"/>
      <c r="AZ245" s="58"/>
      <c r="BA245" s="58"/>
      <c r="BB245" s="58"/>
      <c r="BC245" s="58"/>
      <c r="BD245" s="58"/>
    </row>
    <row r="246" spans="1:56" s="179" customFormat="1" x14ac:dyDescent="0.25">
      <c r="A246" s="58"/>
      <c r="B246" s="436"/>
      <c r="C246" s="436"/>
      <c r="D246" s="436"/>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236"/>
      <c r="AO246" s="236"/>
      <c r="AP246" s="236"/>
      <c r="AQ246" s="236"/>
      <c r="AS246" s="58"/>
      <c r="AT246" s="58"/>
      <c r="AU246" s="58"/>
      <c r="AV246" s="58"/>
      <c r="AW246" s="58"/>
      <c r="AX246" s="58"/>
      <c r="AY246" s="58"/>
      <c r="AZ246" s="58"/>
      <c r="BA246" s="58"/>
      <c r="BB246" s="58"/>
      <c r="BC246" s="58"/>
      <c r="BD246" s="58"/>
    </row>
    <row r="247" spans="1:56" s="179" customFormat="1" x14ac:dyDescent="0.25">
      <c r="A247" s="58"/>
      <c r="B247" s="436"/>
      <c r="C247" s="436"/>
      <c r="D247" s="436"/>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236"/>
      <c r="AO247" s="236"/>
      <c r="AP247" s="236"/>
      <c r="AQ247" s="236"/>
      <c r="AS247" s="58"/>
      <c r="AT247" s="58"/>
      <c r="AU247" s="58"/>
      <c r="AV247" s="58"/>
      <c r="AW247" s="58"/>
      <c r="AX247" s="58"/>
      <c r="AY247" s="58"/>
      <c r="AZ247" s="58"/>
      <c r="BA247" s="58"/>
      <c r="BB247" s="58"/>
      <c r="BC247" s="58"/>
      <c r="BD247" s="58"/>
    </row>
    <row r="248" spans="1:56" s="179" customFormat="1" x14ac:dyDescent="0.25">
      <c r="A248" s="58"/>
      <c r="B248" s="436"/>
      <c r="C248" s="436"/>
      <c r="D248" s="436"/>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236"/>
      <c r="AO248" s="236"/>
      <c r="AP248" s="236"/>
      <c r="AQ248" s="236"/>
      <c r="AS248" s="58"/>
      <c r="AT248" s="58"/>
      <c r="AU248" s="58"/>
      <c r="AV248" s="58"/>
      <c r="AW248" s="58"/>
      <c r="AX248" s="58"/>
      <c r="AY248" s="58"/>
      <c r="AZ248" s="58"/>
      <c r="BA248" s="58"/>
      <c r="BB248" s="58"/>
      <c r="BC248" s="58"/>
      <c r="BD248" s="58"/>
    </row>
    <row r="249" spans="1:56" s="179" customFormat="1" x14ac:dyDescent="0.25">
      <c r="A249" s="58"/>
      <c r="B249" s="436"/>
      <c r="C249" s="436"/>
      <c r="D249" s="436"/>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236"/>
      <c r="AO249" s="236"/>
      <c r="AP249" s="236"/>
      <c r="AQ249" s="236"/>
      <c r="AS249" s="58"/>
      <c r="AT249" s="58"/>
      <c r="AU249" s="58"/>
      <c r="AV249" s="58"/>
      <c r="AW249" s="58"/>
      <c r="AX249" s="58"/>
      <c r="AY249" s="58"/>
      <c r="AZ249" s="58"/>
      <c r="BA249" s="58"/>
      <c r="BB249" s="58"/>
      <c r="BC249" s="58"/>
      <c r="BD249" s="58"/>
    </row>
    <row r="250" spans="1:56" s="179" customFormat="1" x14ac:dyDescent="0.25">
      <c r="A250" s="58"/>
      <c r="B250" s="436"/>
      <c r="C250" s="436"/>
      <c r="D250" s="436"/>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236"/>
      <c r="AO250" s="236"/>
      <c r="AP250" s="236"/>
      <c r="AQ250" s="236"/>
      <c r="AS250" s="58"/>
      <c r="AT250" s="58"/>
      <c r="AU250" s="58"/>
      <c r="AV250" s="58"/>
      <c r="AW250" s="58"/>
      <c r="AX250" s="58"/>
      <c r="AY250" s="58"/>
      <c r="AZ250" s="58"/>
      <c r="BA250" s="58"/>
      <c r="BB250" s="58"/>
      <c r="BC250" s="58"/>
      <c r="BD250" s="58"/>
    </row>
    <row r="251" spans="1:56" s="179" customFormat="1" x14ac:dyDescent="0.25">
      <c r="A251" s="58"/>
      <c r="B251" s="436"/>
      <c r="C251" s="436"/>
      <c r="D251" s="436"/>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236"/>
      <c r="AO251" s="236"/>
      <c r="AP251" s="236"/>
      <c r="AQ251" s="236"/>
      <c r="AS251" s="58"/>
      <c r="AT251" s="58"/>
      <c r="AU251" s="58"/>
      <c r="AV251" s="58"/>
      <c r="AW251" s="58"/>
      <c r="AX251" s="58"/>
      <c r="AY251" s="58"/>
      <c r="AZ251" s="58"/>
      <c r="BA251" s="58"/>
      <c r="BB251" s="58"/>
      <c r="BC251" s="58"/>
      <c r="BD251" s="58"/>
    </row>
    <row r="252" spans="1:56" s="179" customFormat="1" x14ac:dyDescent="0.25">
      <c r="A252" s="58"/>
      <c r="B252" s="436"/>
      <c r="C252" s="436"/>
      <c r="D252" s="436"/>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236"/>
      <c r="AO252" s="236"/>
      <c r="AP252" s="236"/>
      <c r="AQ252" s="236"/>
      <c r="AS252" s="58"/>
      <c r="AT252" s="58"/>
      <c r="AU252" s="58"/>
      <c r="AV252" s="58"/>
      <c r="AW252" s="58"/>
      <c r="AX252" s="58"/>
      <c r="AY252" s="58"/>
      <c r="AZ252" s="58"/>
      <c r="BA252" s="58"/>
      <c r="BB252" s="58"/>
      <c r="BC252" s="58"/>
      <c r="BD252" s="58"/>
    </row>
    <row r="253" spans="1:56" s="179" customFormat="1" x14ac:dyDescent="0.25">
      <c r="A253" s="58"/>
      <c r="B253" s="436"/>
      <c r="C253" s="436"/>
      <c r="D253" s="436"/>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236"/>
      <c r="AO253" s="236"/>
      <c r="AP253" s="236"/>
      <c r="AQ253" s="236"/>
      <c r="AS253" s="58"/>
      <c r="AT253" s="58"/>
      <c r="AU253" s="58"/>
      <c r="AV253" s="58"/>
      <c r="AW253" s="58"/>
      <c r="AX253" s="58"/>
      <c r="AY253" s="58"/>
      <c r="AZ253" s="58"/>
      <c r="BA253" s="58"/>
      <c r="BB253" s="58"/>
      <c r="BC253" s="58"/>
      <c r="BD253" s="58"/>
    </row>
    <row r="254" spans="1:56" s="179" customFormat="1" x14ac:dyDescent="0.25">
      <c r="A254" s="58"/>
      <c r="B254" s="436"/>
      <c r="C254" s="436"/>
      <c r="D254" s="436"/>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236"/>
      <c r="AO254" s="236"/>
      <c r="AP254" s="236"/>
      <c r="AQ254" s="236"/>
      <c r="AS254" s="58"/>
      <c r="AT254" s="58"/>
      <c r="AU254" s="58"/>
      <c r="AV254" s="58"/>
      <c r="AW254" s="58"/>
      <c r="AX254" s="58"/>
      <c r="AY254" s="58"/>
      <c r="AZ254" s="58"/>
      <c r="BA254" s="58"/>
      <c r="BB254" s="58"/>
      <c r="BC254" s="58"/>
      <c r="BD254" s="58"/>
    </row>
    <row r="255" spans="1:56" s="179" customFormat="1" x14ac:dyDescent="0.25">
      <c r="A255" s="58"/>
      <c r="B255" s="436"/>
      <c r="C255" s="436"/>
      <c r="D255" s="436"/>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236"/>
      <c r="AO255" s="236"/>
      <c r="AP255" s="236"/>
      <c r="AQ255" s="236"/>
      <c r="AS255" s="58"/>
      <c r="AT255" s="58"/>
      <c r="AU255" s="58"/>
      <c r="AV255" s="58"/>
      <c r="AW255" s="58"/>
      <c r="AX255" s="58"/>
      <c r="AY255" s="58"/>
      <c r="AZ255" s="58"/>
      <c r="BA255" s="58"/>
      <c r="BB255" s="58"/>
      <c r="BC255" s="58"/>
      <c r="BD255" s="58"/>
    </row>
    <row r="256" spans="1:56" s="179" customFormat="1" x14ac:dyDescent="0.25">
      <c r="A256" s="58"/>
      <c r="B256" s="436"/>
      <c r="C256" s="436"/>
      <c r="D256" s="436"/>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236"/>
      <c r="AO256" s="236"/>
      <c r="AP256" s="236"/>
      <c r="AQ256" s="236"/>
      <c r="AS256" s="58"/>
      <c r="AT256" s="58"/>
      <c r="AU256" s="58"/>
      <c r="AV256" s="58"/>
      <c r="AW256" s="58"/>
      <c r="AX256" s="58"/>
      <c r="AY256" s="58"/>
      <c r="AZ256" s="58"/>
      <c r="BA256" s="58"/>
      <c r="BB256" s="58"/>
      <c r="BC256" s="58"/>
      <c r="BD256" s="58"/>
    </row>
    <row r="257" spans="1:56" s="179" customFormat="1" x14ac:dyDescent="0.25">
      <c r="A257" s="58"/>
      <c r="B257" s="436"/>
      <c r="C257" s="436"/>
      <c r="D257" s="436"/>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236"/>
      <c r="AO257" s="236"/>
      <c r="AP257" s="236"/>
      <c r="AQ257" s="236"/>
      <c r="AS257" s="58"/>
      <c r="AT257" s="58"/>
      <c r="AU257" s="58"/>
      <c r="AV257" s="58"/>
      <c r="AW257" s="58"/>
      <c r="AX257" s="58"/>
      <c r="AY257" s="58"/>
      <c r="AZ257" s="58"/>
      <c r="BA257" s="58"/>
      <c r="BB257" s="58"/>
      <c r="BC257" s="58"/>
      <c r="BD257" s="58"/>
    </row>
    <row r="258" spans="1:56" s="179" customFormat="1" x14ac:dyDescent="0.25">
      <c r="A258" s="58"/>
      <c r="B258" s="436"/>
      <c r="C258" s="436"/>
      <c r="D258" s="436"/>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236"/>
      <c r="AO258" s="236"/>
      <c r="AP258" s="236"/>
      <c r="AQ258" s="236"/>
      <c r="AS258" s="58"/>
      <c r="AT258" s="58"/>
      <c r="AU258" s="58"/>
      <c r="AV258" s="58"/>
      <c r="AW258" s="58"/>
      <c r="AX258" s="58"/>
      <c r="AY258" s="58"/>
      <c r="AZ258" s="58"/>
      <c r="BA258" s="58"/>
      <c r="BB258" s="58"/>
      <c r="BC258" s="58"/>
      <c r="BD258" s="58"/>
    </row>
    <row r="259" spans="1:56" s="179" customFormat="1" x14ac:dyDescent="0.25">
      <c r="A259" s="58"/>
      <c r="B259" s="436"/>
      <c r="C259" s="436"/>
      <c r="D259" s="436"/>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236"/>
      <c r="AO259" s="236"/>
      <c r="AP259" s="236"/>
      <c r="AQ259" s="236"/>
      <c r="AS259" s="58"/>
      <c r="AT259" s="58"/>
      <c r="AU259" s="58"/>
      <c r="AV259" s="58"/>
      <c r="AW259" s="58"/>
      <c r="AX259" s="58"/>
      <c r="AY259" s="58"/>
      <c r="AZ259" s="58"/>
      <c r="BA259" s="58"/>
      <c r="BB259" s="58"/>
      <c r="BC259" s="58"/>
      <c r="BD259" s="58"/>
    </row>
    <row r="260" spans="1:56" s="179" customFormat="1" x14ac:dyDescent="0.25">
      <c r="A260" s="58"/>
      <c r="B260" s="436"/>
      <c r="C260" s="436"/>
      <c r="D260" s="436"/>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236"/>
      <c r="AO260" s="236"/>
      <c r="AP260" s="236"/>
      <c r="AQ260" s="236"/>
      <c r="AS260" s="58"/>
      <c r="AT260" s="58"/>
      <c r="AU260" s="58"/>
      <c r="AV260" s="58"/>
      <c r="AW260" s="58"/>
      <c r="AX260" s="58"/>
      <c r="AY260" s="58"/>
      <c r="AZ260" s="58"/>
      <c r="BA260" s="58"/>
      <c r="BB260" s="58"/>
      <c r="BC260" s="58"/>
      <c r="BD260" s="58"/>
    </row>
    <row r="261" spans="1:56" s="179" customFormat="1" x14ac:dyDescent="0.25">
      <c r="A261" s="58"/>
      <c r="B261" s="436"/>
      <c r="C261" s="436"/>
      <c r="D261" s="436"/>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236"/>
      <c r="AO261" s="236"/>
      <c r="AP261" s="236"/>
      <c r="AQ261" s="236"/>
      <c r="AS261" s="58"/>
      <c r="AT261" s="58"/>
      <c r="AU261" s="58"/>
      <c r="AV261" s="58"/>
      <c r="AW261" s="58"/>
      <c r="AX261" s="58"/>
      <c r="AY261" s="58"/>
      <c r="AZ261" s="58"/>
      <c r="BA261" s="58"/>
      <c r="BB261" s="58"/>
      <c r="BC261" s="58"/>
      <c r="BD261" s="58"/>
    </row>
    <row r="262" spans="1:56" s="179" customFormat="1" x14ac:dyDescent="0.25">
      <c r="A262" s="58"/>
      <c r="B262" s="436"/>
      <c r="C262" s="436"/>
      <c r="D262" s="436"/>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236"/>
      <c r="AO262" s="236"/>
      <c r="AP262" s="236"/>
      <c r="AQ262" s="236"/>
      <c r="AS262" s="58"/>
      <c r="AT262" s="58"/>
      <c r="AU262" s="58"/>
      <c r="AV262" s="58"/>
      <c r="AW262" s="58"/>
      <c r="AX262" s="58"/>
      <c r="AY262" s="58"/>
      <c r="AZ262" s="58"/>
      <c r="BA262" s="58"/>
      <c r="BB262" s="58"/>
      <c r="BC262" s="58"/>
      <c r="BD262" s="58"/>
    </row>
    <row r="263" spans="1:56" s="179" customFormat="1" x14ac:dyDescent="0.25">
      <c r="A263" s="58"/>
      <c r="B263" s="436"/>
      <c r="C263" s="436"/>
      <c r="D263" s="436"/>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236"/>
      <c r="AO263" s="236"/>
      <c r="AP263" s="236"/>
      <c r="AQ263" s="236"/>
      <c r="AS263" s="58"/>
      <c r="AT263" s="58"/>
      <c r="AU263" s="58"/>
      <c r="AV263" s="58"/>
      <c r="AW263" s="58"/>
      <c r="AX263" s="58"/>
      <c r="AY263" s="58"/>
      <c r="AZ263" s="58"/>
      <c r="BA263" s="58"/>
      <c r="BB263" s="58"/>
      <c r="BC263" s="58"/>
      <c r="BD263" s="58"/>
    </row>
    <row r="264" spans="1:56" s="179" customFormat="1" x14ac:dyDescent="0.25">
      <c r="A264" s="58"/>
      <c r="B264" s="436"/>
      <c r="C264" s="436"/>
      <c r="D264" s="436"/>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236"/>
      <c r="AO264" s="236"/>
      <c r="AP264" s="236"/>
      <c r="AQ264" s="236"/>
      <c r="AS264" s="58"/>
      <c r="AT264" s="58"/>
      <c r="AU264" s="58"/>
      <c r="AV264" s="58"/>
      <c r="AW264" s="58"/>
      <c r="AX264" s="58"/>
      <c r="AY264" s="58"/>
      <c r="AZ264" s="58"/>
      <c r="BA264" s="58"/>
      <c r="BB264" s="58"/>
      <c r="BC264" s="58"/>
      <c r="BD264" s="58"/>
    </row>
    <row r="265" spans="1:56" s="179" customFormat="1" x14ac:dyDescent="0.25">
      <c r="A265" s="58"/>
      <c r="B265" s="436"/>
      <c r="C265" s="436"/>
      <c r="D265" s="436"/>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236"/>
      <c r="AO265" s="236"/>
      <c r="AP265" s="236"/>
      <c r="AQ265" s="236"/>
      <c r="AS265" s="58"/>
      <c r="AT265" s="58"/>
      <c r="AU265" s="58"/>
      <c r="AV265" s="58"/>
      <c r="AW265" s="58"/>
      <c r="AX265" s="58"/>
      <c r="AY265" s="58"/>
      <c r="AZ265" s="58"/>
      <c r="BA265" s="58"/>
      <c r="BB265" s="58"/>
      <c r="BC265" s="58"/>
      <c r="BD265" s="58"/>
    </row>
    <row r="266" spans="1:56" s="179" customFormat="1" x14ac:dyDescent="0.25">
      <c r="A266" s="58"/>
      <c r="B266" s="436"/>
      <c r="C266" s="436"/>
      <c r="D266" s="436"/>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236"/>
      <c r="AO266" s="236"/>
      <c r="AP266" s="236"/>
      <c r="AQ266" s="236"/>
      <c r="AS266" s="58"/>
      <c r="AT266" s="58"/>
      <c r="AU266" s="58"/>
      <c r="AV266" s="58"/>
      <c r="AW266" s="58"/>
      <c r="AX266" s="58"/>
      <c r="AY266" s="58"/>
      <c r="AZ266" s="58"/>
      <c r="BA266" s="58"/>
      <c r="BB266" s="58"/>
      <c r="BC266" s="58"/>
      <c r="BD266" s="58"/>
    </row>
    <row r="267" spans="1:56" s="179" customFormat="1" x14ac:dyDescent="0.25">
      <c r="A267" s="58"/>
      <c r="B267" s="436"/>
      <c r="C267" s="436"/>
      <c r="D267" s="436"/>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236"/>
      <c r="AO267" s="236"/>
      <c r="AP267" s="236"/>
      <c r="AQ267" s="236"/>
      <c r="AS267" s="58"/>
      <c r="AT267" s="58"/>
      <c r="AU267" s="58"/>
      <c r="AV267" s="58"/>
      <c r="AW267" s="58"/>
      <c r="AX267" s="58"/>
      <c r="AY267" s="58"/>
      <c r="AZ267" s="58"/>
      <c r="BA267" s="58"/>
      <c r="BB267" s="58"/>
      <c r="BC267" s="58"/>
      <c r="BD267" s="58"/>
    </row>
    <row r="268" spans="1:56" s="179" customFormat="1" x14ac:dyDescent="0.25">
      <c r="A268" s="58"/>
      <c r="B268" s="436"/>
      <c r="C268" s="436"/>
      <c r="D268" s="436"/>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236"/>
      <c r="AO268" s="236"/>
      <c r="AP268" s="236"/>
      <c r="AQ268" s="236"/>
      <c r="AS268" s="58"/>
      <c r="AT268" s="58"/>
      <c r="AU268" s="58"/>
      <c r="AV268" s="58"/>
      <c r="AW268" s="58"/>
      <c r="AX268" s="58"/>
      <c r="AY268" s="58"/>
      <c r="AZ268" s="58"/>
      <c r="BA268" s="58"/>
      <c r="BB268" s="58"/>
      <c r="BC268" s="58"/>
      <c r="BD268" s="58"/>
    </row>
    <row r="269" spans="1:56" s="179" customFormat="1" x14ac:dyDescent="0.25">
      <c r="A269" s="58"/>
      <c r="B269" s="436"/>
      <c r="C269" s="436"/>
      <c r="D269" s="436"/>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236"/>
      <c r="AO269" s="236"/>
      <c r="AP269" s="236"/>
      <c r="AQ269" s="236"/>
      <c r="AS269" s="58"/>
      <c r="AT269" s="58"/>
      <c r="AU269" s="58"/>
      <c r="AV269" s="58"/>
      <c r="AW269" s="58"/>
      <c r="AX269" s="58"/>
      <c r="AY269" s="58"/>
      <c r="AZ269" s="58"/>
      <c r="BA269" s="58"/>
      <c r="BB269" s="58"/>
      <c r="BC269" s="58"/>
      <c r="BD269" s="58"/>
    </row>
    <row r="270" spans="1:56" s="179" customFormat="1" x14ac:dyDescent="0.25">
      <c r="A270" s="58"/>
      <c r="B270" s="436"/>
      <c r="C270" s="436"/>
      <c r="D270" s="436"/>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236"/>
      <c r="AO270" s="236"/>
      <c r="AP270" s="236"/>
      <c r="AQ270" s="236"/>
      <c r="AS270" s="58"/>
      <c r="AT270" s="58"/>
      <c r="AU270" s="58"/>
      <c r="AV270" s="58"/>
      <c r="AW270" s="58"/>
      <c r="AX270" s="58"/>
      <c r="AY270" s="58"/>
      <c r="AZ270" s="58"/>
      <c r="BA270" s="58"/>
      <c r="BB270" s="58"/>
      <c r="BC270" s="58"/>
      <c r="BD270" s="58"/>
    </row>
    <row r="271" spans="1:56" s="179" customFormat="1" x14ac:dyDescent="0.25">
      <c r="A271" s="58"/>
      <c r="B271" s="436"/>
      <c r="C271" s="436"/>
      <c r="D271" s="436"/>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236"/>
      <c r="AO271" s="236"/>
      <c r="AP271" s="236"/>
      <c r="AQ271" s="236"/>
      <c r="AS271" s="58"/>
      <c r="AT271" s="58"/>
      <c r="AU271" s="58"/>
      <c r="AV271" s="58"/>
      <c r="AW271" s="58"/>
      <c r="AX271" s="58"/>
      <c r="AY271" s="58"/>
      <c r="AZ271" s="58"/>
      <c r="BA271" s="58"/>
      <c r="BB271" s="58"/>
      <c r="BC271" s="58"/>
      <c r="BD271" s="58"/>
    </row>
    <row r="272" spans="1:56" s="179" customFormat="1" x14ac:dyDescent="0.25">
      <c r="A272" s="58"/>
      <c r="B272" s="436"/>
      <c r="C272" s="436"/>
      <c r="D272" s="436"/>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236"/>
      <c r="AO272" s="236"/>
      <c r="AP272" s="236"/>
      <c r="AQ272" s="236"/>
      <c r="AS272" s="58"/>
      <c r="AT272" s="58"/>
      <c r="AU272" s="58"/>
      <c r="AV272" s="58"/>
      <c r="AW272" s="58"/>
      <c r="AX272" s="58"/>
      <c r="AY272" s="58"/>
      <c r="AZ272" s="58"/>
      <c r="BA272" s="58"/>
      <c r="BB272" s="58"/>
      <c r="BC272" s="58"/>
      <c r="BD272" s="58"/>
    </row>
    <row r="273" spans="1:56" s="179" customFormat="1" x14ac:dyDescent="0.25">
      <c r="A273" s="58"/>
      <c r="B273" s="436"/>
      <c r="C273" s="436"/>
      <c r="D273" s="436"/>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236"/>
      <c r="AO273" s="236"/>
      <c r="AP273" s="236"/>
      <c r="AQ273" s="236"/>
      <c r="AS273" s="58"/>
      <c r="AT273" s="58"/>
      <c r="AU273" s="58"/>
      <c r="AV273" s="58"/>
      <c r="AW273" s="58"/>
      <c r="AX273" s="58"/>
      <c r="AY273" s="58"/>
      <c r="AZ273" s="58"/>
      <c r="BA273" s="58"/>
      <c r="BB273" s="58"/>
      <c r="BC273" s="58"/>
      <c r="BD273" s="58"/>
    </row>
    <row r="274" spans="1:56" s="179" customFormat="1" x14ac:dyDescent="0.25">
      <c r="A274" s="58"/>
      <c r="B274" s="436"/>
      <c r="C274" s="436"/>
      <c r="D274" s="436"/>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236"/>
      <c r="AO274" s="236"/>
      <c r="AP274" s="236"/>
      <c r="AQ274" s="236"/>
      <c r="AS274" s="58"/>
      <c r="AT274" s="58"/>
      <c r="AU274" s="58"/>
      <c r="AV274" s="58"/>
      <c r="AW274" s="58"/>
      <c r="AX274" s="58"/>
      <c r="AY274" s="58"/>
      <c r="AZ274" s="58"/>
      <c r="BA274" s="58"/>
      <c r="BB274" s="58"/>
      <c r="BC274" s="58"/>
      <c r="BD274" s="58"/>
    </row>
    <row r="275" spans="1:56" s="179" customFormat="1" x14ac:dyDescent="0.25">
      <c r="A275" s="58"/>
      <c r="B275" s="436"/>
      <c r="C275" s="436"/>
      <c r="D275" s="436"/>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236"/>
      <c r="AO275" s="236"/>
      <c r="AP275" s="236"/>
      <c r="AQ275" s="236"/>
      <c r="AS275" s="58"/>
      <c r="AT275" s="58"/>
      <c r="AU275" s="58"/>
      <c r="AV275" s="58"/>
      <c r="AW275" s="58"/>
      <c r="AX275" s="58"/>
      <c r="AY275" s="58"/>
      <c r="AZ275" s="58"/>
      <c r="BA275" s="58"/>
      <c r="BB275" s="58"/>
      <c r="BC275" s="58"/>
      <c r="BD275" s="58"/>
    </row>
    <row r="276" spans="1:56" s="179" customFormat="1" x14ac:dyDescent="0.25">
      <c r="A276" s="58"/>
      <c r="B276" s="436"/>
      <c r="C276" s="436"/>
      <c r="D276" s="436"/>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236"/>
      <c r="AO276" s="236"/>
      <c r="AP276" s="236"/>
      <c r="AQ276" s="236"/>
      <c r="AS276" s="58"/>
      <c r="AT276" s="58"/>
      <c r="AU276" s="58"/>
      <c r="AV276" s="58"/>
      <c r="AW276" s="58"/>
      <c r="AX276" s="58"/>
      <c r="AY276" s="58"/>
      <c r="AZ276" s="58"/>
      <c r="BA276" s="58"/>
      <c r="BB276" s="58"/>
      <c r="BC276" s="58"/>
      <c r="BD276" s="58"/>
    </row>
    <row r="277" spans="1:56" s="179" customFormat="1" x14ac:dyDescent="0.25">
      <c r="A277" s="58"/>
      <c r="B277" s="436"/>
      <c r="C277" s="436"/>
      <c r="D277" s="436"/>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236"/>
      <c r="AO277" s="236"/>
      <c r="AP277" s="236"/>
      <c r="AQ277" s="236"/>
      <c r="AS277" s="58"/>
      <c r="AT277" s="58"/>
      <c r="AU277" s="58"/>
      <c r="AV277" s="58"/>
      <c r="AW277" s="58"/>
      <c r="AX277" s="58"/>
      <c r="AY277" s="58"/>
      <c r="AZ277" s="58"/>
      <c r="BA277" s="58"/>
      <c r="BB277" s="58"/>
      <c r="BC277" s="58"/>
      <c r="BD277" s="58"/>
    </row>
    <row r="278" spans="1:56" s="179" customFormat="1" x14ac:dyDescent="0.25">
      <c r="A278" s="58"/>
      <c r="B278" s="436"/>
      <c r="C278" s="436"/>
      <c r="D278" s="436"/>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236"/>
      <c r="AO278" s="236"/>
      <c r="AP278" s="236"/>
      <c r="AQ278" s="236"/>
      <c r="AS278" s="58"/>
      <c r="AT278" s="58"/>
      <c r="AU278" s="58"/>
      <c r="AV278" s="58"/>
      <c r="AW278" s="58"/>
      <c r="AX278" s="58"/>
      <c r="AY278" s="58"/>
      <c r="AZ278" s="58"/>
      <c r="BA278" s="58"/>
      <c r="BB278" s="58"/>
      <c r="BC278" s="58"/>
      <c r="BD278" s="58"/>
    </row>
    <row r="279" spans="1:56" s="179" customFormat="1" x14ac:dyDescent="0.25">
      <c r="A279" s="58"/>
      <c r="B279" s="436"/>
      <c r="C279" s="436"/>
      <c r="D279" s="436"/>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236"/>
      <c r="AO279" s="236"/>
      <c r="AP279" s="236"/>
      <c r="AQ279" s="236"/>
      <c r="AS279" s="58"/>
      <c r="AT279" s="58"/>
      <c r="AU279" s="58"/>
      <c r="AV279" s="58"/>
      <c r="AW279" s="58"/>
      <c r="AX279" s="58"/>
      <c r="AY279" s="58"/>
      <c r="AZ279" s="58"/>
      <c r="BA279" s="58"/>
      <c r="BB279" s="58"/>
      <c r="BC279" s="58"/>
      <c r="BD279" s="58"/>
    </row>
    <row r="280" spans="1:56" s="179" customFormat="1" x14ac:dyDescent="0.25">
      <c r="A280" s="58"/>
      <c r="B280" s="436"/>
      <c r="C280" s="436"/>
      <c r="D280" s="436"/>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236"/>
      <c r="AO280" s="236"/>
      <c r="AP280" s="236"/>
      <c r="AQ280" s="236"/>
      <c r="AS280" s="58"/>
      <c r="AT280" s="58"/>
      <c r="AU280" s="58"/>
      <c r="AV280" s="58"/>
      <c r="AW280" s="58"/>
      <c r="AX280" s="58"/>
      <c r="AY280" s="58"/>
      <c r="AZ280" s="58"/>
      <c r="BA280" s="58"/>
      <c r="BB280" s="58"/>
      <c r="BC280" s="58"/>
      <c r="BD280" s="58"/>
    </row>
    <row r="281" spans="1:56" s="179" customFormat="1" x14ac:dyDescent="0.25">
      <c r="A281" s="58"/>
      <c r="B281" s="436"/>
      <c r="C281" s="436"/>
      <c r="D281" s="436"/>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236"/>
      <c r="AO281" s="236"/>
      <c r="AP281" s="236"/>
      <c r="AQ281" s="236"/>
      <c r="AS281" s="58"/>
      <c r="AT281" s="58"/>
      <c r="AU281" s="58"/>
      <c r="AV281" s="58"/>
      <c r="AW281" s="58"/>
      <c r="AX281" s="58"/>
      <c r="AY281" s="58"/>
      <c r="AZ281" s="58"/>
      <c r="BA281" s="58"/>
      <c r="BB281" s="58"/>
      <c r="BC281" s="58"/>
      <c r="BD281" s="58"/>
    </row>
    <row r="282" spans="1:56" s="179" customFormat="1" x14ac:dyDescent="0.25">
      <c r="A282" s="58"/>
      <c r="B282" s="436"/>
      <c r="C282" s="436"/>
      <c r="D282" s="436"/>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236"/>
      <c r="AO282" s="236"/>
      <c r="AP282" s="236"/>
      <c r="AQ282" s="236"/>
      <c r="AS282" s="58"/>
      <c r="AT282" s="58"/>
      <c r="AU282" s="58"/>
      <c r="AV282" s="58"/>
      <c r="AW282" s="58"/>
      <c r="AX282" s="58"/>
      <c r="AY282" s="58"/>
      <c r="AZ282" s="58"/>
      <c r="BA282" s="58"/>
      <c r="BB282" s="58"/>
      <c r="BC282" s="58"/>
      <c r="BD282" s="58"/>
    </row>
    <row r="283" spans="1:56" s="179" customFormat="1" x14ac:dyDescent="0.25">
      <c r="A283" s="58"/>
      <c r="B283" s="436"/>
      <c r="C283" s="436"/>
      <c r="D283" s="436"/>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236"/>
      <c r="AO283" s="236"/>
      <c r="AP283" s="236"/>
      <c r="AQ283" s="236"/>
      <c r="AS283" s="58"/>
      <c r="AT283" s="58"/>
      <c r="AU283" s="58"/>
      <c r="AV283" s="58"/>
      <c r="AW283" s="58"/>
      <c r="AX283" s="58"/>
      <c r="AY283" s="58"/>
      <c r="AZ283" s="58"/>
      <c r="BA283" s="58"/>
      <c r="BB283" s="58"/>
      <c r="BC283" s="58"/>
      <c r="BD283" s="58"/>
    </row>
    <row r="284" spans="1:56" s="179" customFormat="1" x14ac:dyDescent="0.25">
      <c r="A284" s="58"/>
      <c r="B284" s="436"/>
      <c r="C284" s="436"/>
      <c r="D284" s="436"/>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236"/>
      <c r="AO284" s="236"/>
      <c r="AP284" s="236"/>
      <c r="AQ284" s="236"/>
      <c r="AS284" s="58"/>
      <c r="AT284" s="58"/>
      <c r="AU284" s="58"/>
      <c r="AV284" s="58"/>
      <c r="AW284" s="58"/>
      <c r="AX284" s="58"/>
      <c r="AY284" s="58"/>
      <c r="AZ284" s="58"/>
      <c r="BA284" s="58"/>
      <c r="BB284" s="58"/>
      <c r="BC284" s="58"/>
      <c r="BD284" s="58"/>
    </row>
    <row r="285" spans="1:56" s="179" customFormat="1" x14ac:dyDescent="0.25">
      <c r="A285" s="58"/>
      <c r="B285" s="436"/>
      <c r="C285" s="436"/>
      <c r="D285" s="436"/>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236"/>
      <c r="AO285" s="236"/>
      <c r="AP285" s="236"/>
      <c r="AQ285" s="236"/>
      <c r="AS285" s="58"/>
      <c r="AT285" s="58"/>
      <c r="AU285" s="58"/>
      <c r="AV285" s="58"/>
      <c r="AW285" s="58"/>
      <c r="AX285" s="58"/>
      <c r="AY285" s="58"/>
      <c r="AZ285" s="58"/>
      <c r="BA285" s="58"/>
      <c r="BB285" s="58"/>
      <c r="BC285" s="58"/>
      <c r="BD285" s="58"/>
    </row>
    <row r="286" spans="1:56" s="179" customFormat="1" x14ac:dyDescent="0.25">
      <c r="A286" s="58"/>
      <c r="B286" s="436"/>
      <c r="C286" s="436"/>
      <c r="D286" s="436"/>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236"/>
      <c r="AO286" s="236"/>
      <c r="AP286" s="236"/>
      <c r="AQ286" s="236"/>
      <c r="AS286" s="58"/>
      <c r="AT286" s="58"/>
      <c r="AU286" s="58"/>
      <c r="AV286" s="58"/>
      <c r="AW286" s="58"/>
      <c r="AX286" s="58"/>
      <c r="AY286" s="58"/>
      <c r="AZ286" s="58"/>
      <c r="BA286" s="58"/>
      <c r="BB286" s="58"/>
      <c r="BC286" s="58"/>
      <c r="BD286" s="58"/>
    </row>
    <row r="287" spans="1:56" s="179" customFormat="1" x14ac:dyDescent="0.25">
      <c r="A287" s="58"/>
      <c r="B287" s="436"/>
      <c r="C287" s="436"/>
      <c r="D287" s="436"/>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236"/>
      <c r="AO287" s="236"/>
      <c r="AP287" s="236"/>
      <c r="AQ287" s="236"/>
      <c r="AS287" s="58"/>
      <c r="AT287" s="58"/>
      <c r="AU287" s="58"/>
      <c r="AV287" s="58"/>
      <c r="AW287" s="58"/>
      <c r="AX287" s="58"/>
      <c r="AY287" s="58"/>
      <c r="AZ287" s="58"/>
      <c r="BA287" s="58"/>
      <c r="BB287" s="58"/>
      <c r="BC287" s="58"/>
      <c r="BD287" s="58"/>
    </row>
    <row r="288" spans="1:56" s="179" customFormat="1" x14ac:dyDescent="0.25">
      <c r="A288" s="58"/>
      <c r="B288" s="436"/>
      <c r="C288" s="436"/>
      <c r="D288" s="436"/>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236"/>
      <c r="AO288" s="236"/>
      <c r="AP288" s="236"/>
      <c r="AQ288" s="236"/>
      <c r="AS288" s="58"/>
      <c r="AT288" s="58"/>
      <c r="AU288" s="58"/>
      <c r="AV288" s="58"/>
      <c r="AW288" s="58"/>
      <c r="AX288" s="58"/>
      <c r="AY288" s="58"/>
      <c r="AZ288" s="58"/>
      <c r="BA288" s="58"/>
      <c r="BB288" s="58"/>
      <c r="BC288" s="58"/>
      <c r="BD288" s="58"/>
    </row>
    <row r="289" spans="1:56" s="179" customFormat="1" x14ac:dyDescent="0.25">
      <c r="A289" s="58"/>
      <c r="B289" s="436"/>
      <c r="C289" s="436"/>
      <c r="D289" s="436"/>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236"/>
      <c r="AO289" s="236"/>
      <c r="AP289" s="236"/>
      <c r="AQ289" s="236"/>
      <c r="AS289" s="58"/>
      <c r="AT289" s="58"/>
      <c r="AU289" s="58"/>
      <c r="AV289" s="58"/>
      <c r="AW289" s="58"/>
      <c r="AX289" s="58"/>
      <c r="AY289" s="58"/>
      <c r="AZ289" s="58"/>
      <c r="BA289" s="58"/>
      <c r="BB289" s="58"/>
      <c r="BC289" s="58"/>
      <c r="BD289" s="58"/>
    </row>
    <row r="290" spans="1:56" s="179" customFormat="1" x14ac:dyDescent="0.25">
      <c r="A290" s="58"/>
      <c r="B290" s="436"/>
      <c r="C290" s="436"/>
      <c r="D290" s="436"/>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236"/>
      <c r="AO290" s="236"/>
      <c r="AP290" s="236"/>
      <c r="AQ290" s="236"/>
      <c r="AS290" s="58"/>
      <c r="AT290" s="58"/>
      <c r="AU290" s="58"/>
      <c r="AV290" s="58"/>
      <c r="AW290" s="58"/>
      <c r="AX290" s="58"/>
      <c r="AY290" s="58"/>
      <c r="AZ290" s="58"/>
      <c r="BA290" s="58"/>
      <c r="BB290" s="58"/>
      <c r="BC290" s="58"/>
      <c r="BD290" s="58"/>
    </row>
    <row r="291" spans="1:56" s="179" customFormat="1" x14ac:dyDescent="0.25">
      <c r="A291" s="58"/>
      <c r="B291" s="436"/>
      <c r="C291" s="436"/>
      <c r="D291" s="436"/>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236"/>
      <c r="AO291" s="236"/>
      <c r="AP291" s="236"/>
      <c r="AQ291" s="236"/>
      <c r="AS291" s="58"/>
      <c r="AT291" s="58"/>
      <c r="AU291" s="58"/>
      <c r="AV291" s="58"/>
      <c r="AW291" s="58"/>
      <c r="AX291" s="58"/>
      <c r="AY291" s="58"/>
      <c r="AZ291" s="58"/>
      <c r="BA291" s="58"/>
      <c r="BB291" s="58"/>
      <c r="BC291" s="58"/>
      <c r="BD291" s="58"/>
    </row>
    <row r="292" spans="1:56" s="179" customFormat="1" x14ac:dyDescent="0.25">
      <c r="A292" s="58"/>
      <c r="B292" s="436"/>
      <c r="C292" s="436"/>
      <c r="D292" s="436"/>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236"/>
      <c r="AO292" s="236"/>
      <c r="AP292" s="236"/>
      <c r="AQ292" s="236"/>
      <c r="AS292" s="58"/>
      <c r="AT292" s="58"/>
      <c r="AU292" s="58"/>
      <c r="AV292" s="58"/>
      <c r="AW292" s="58"/>
      <c r="AX292" s="58"/>
      <c r="AY292" s="58"/>
      <c r="AZ292" s="58"/>
      <c r="BA292" s="58"/>
      <c r="BB292" s="58"/>
      <c r="BC292" s="58"/>
      <c r="BD292" s="58"/>
    </row>
    <row r="293" spans="1:56" s="179" customFormat="1" x14ac:dyDescent="0.25">
      <c r="A293" s="58"/>
      <c r="B293" s="436"/>
      <c r="C293" s="436"/>
      <c r="D293" s="436"/>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236"/>
      <c r="AO293" s="236"/>
      <c r="AP293" s="236"/>
      <c r="AQ293" s="236"/>
      <c r="AS293" s="58"/>
      <c r="AT293" s="58"/>
      <c r="AU293" s="58"/>
      <c r="AV293" s="58"/>
      <c r="AW293" s="58"/>
      <c r="AX293" s="58"/>
      <c r="AY293" s="58"/>
      <c r="AZ293" s="58"/>
      <c r="BA293" s="58"/>
      <c r="BB293" s="58"/>
      <c r="BC293" s="58"/>
      <c r="BD293" s="58"/>
    </row>
    <row r="294" spans="1:56" s="179" customFormat="1" x14ac:dyDescent="0.25">
      <c r="A294" s="58"/>
      <c r="B294" s="436"/>
      <c r="C294" s="436"/>
      <c r="D294" s="436"/>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236"/>
      <c r="AO294" s="236"/>
      <c r="AP294" s="236"/>
      <c r="AQ294" s="236"/>
      <c r="AS294" s="58"/>
      <c r="AT294" s="58"/>
      <c r="AU294" s="58"/>
      <c r="AV294" s="58"/>
      <c r="AW294" s="58"/>
      <c r="AX294" s="58"/>
      <c r="AY294" s="58"/>
      <c r="AZ294" s="58"/>
      <c r="BA294" s="58"/>
      <c r="BB294" s="58"/>
      <c r="BC294" s="58"/>
      <c r="BD294" s="58"/>
    </row>
    <row r="295" spans="1:56" s="179" customFormat="1" x14ac:dyDescent="0.25">
      <c r="A295" s="58"/>
      <c r="B295" s="436"/>
      <c r="C295" s="436"/>
      <c r="D295" s="436"/>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236"/>
      <c r="AO295" s="236"/>
      <c r="AP295" s="236"/>
      <c r="AQ295" s="236"/>
      <c r="AS295" s="58"/>
      <c r="AT295" s="58"/>
      <c r="AU295" s="58"/>
      <c r="AV295" s="58"/>
      <c r="AW295" s="58"/>
      <c r="AX295" s="58"/>
      <c r="AY295" s="58"/>
      <c r="AZ295" s="58"/>
      <c r="BA295" s="58"/>
      <c r="BB295" s="58"/>
      <c r="BC295" s="58"/>
      <c r="BD295" s="58"/>
    </row>
    <row r="296" spans="1:56" s="179" customFormat="1" x14ac:dyDescent="0.25">
      <c r="A296" s="58"/>
      <c r="B296" s="436"/>
      <c r="C296" s="436"/>
      <c r="D296" s="436"/>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236"/>
      <c r="AO296" s="236"/>
      <c r="AP296" s="236"/>
      <c r="AQ296" s="236"/>
      <c r="AS296" s="58"/>
      <c r="AT296" s="58"/>
      <c r="AU296" s="58"/>
      <c r="AV296" s="58"/>
      <c r="AW296" s="58"/>
      <c r="AX296" s="58"/>
      <c r="AY296" s="58"/>
      <c r="AZ296" s="58"/>
      <c r="BA296" s="58"/>
      <c r="BB296" s="58"/>
      <c r="BC296" s="58"/>
      <c r="BD296" s="58"/>
    </row>
    <row r="297" spans="1:56" s="179" customFormat="1" x14ac:dyDescent="0.25">
      <c r="A297" s="58"/>
      <c r="B297" s="436"/>
      <c r="C297" s="436"/>
      <c r="D297" s="436"/>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236"/>
      <c r="AO297" s="236"/>
      <c r="AP297" s="236"/>
      <c r="AQ297" s="236"/>
      <c r="AS297" s="58"/>
      <c r="AT297" s="58"/>
      <c r="AU297" s="58"/>
      <c r="AV297" s="58"/>
      <c r="AW297" s="58"/>
      <c r="AX297" s="58"/>
      <c r="AY297" s="58"/>
      <c r="AZ297" s="58"/>
      <c r="BA297" s="58"/>
      <c r="BB297" s="58"/>
      <c r="BC297" s="58"/>
      <c r="BD297" s="58"/>
    </row>
    <row r="298" spans="1:56" s="179" customFormat="1" x14ac:dyDescent="0.25">
      <c r="A298" s="58"/>
      <c r="B298" s="436"/>
      <c r="C298" s="436"/>
      <c r="D298" s="436"/>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236"/>
      <c r="AO298" s="236"/>
      <c r="AP298" s="236"/>
      <c r="AQ298" s="236"/>
      <c r="AS298" s="58"/>
      <c r="AT298" s="58"/>
      <c r="AU298" s="58"/>
      <c r="AV298" s="58"/>
      <c r="AW298" s="58"/>
      <c r="AX298" s="58"/>
      <c r="AY298" s="58"/>
      <c r="AZ298" s="58"/>
      <c r="BA298" s="58"/>
      <c r="BB298" s="58"/>
      <c r="BC298" s="58"/>
      <c r="BD298" s="58"/>
    </row>
    <row r="299" spans="1:56" s="179" customFormat="1" x14ac:dyDescent="0.25">
      <c r="A299" s="58"/>
      <c r="B299" s="436"/>
      <c r="C299" s="436"/>
      <c r="D299" s="436"/>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236"/>
      <c r="AO299" s="236"/>
      <c r="AP299" s="236"/>
      <c r="AQ299" s="236"/>
      <c r="AS299" s="58"/>
      <c r="AT299" s="58"/>
      <c r="AU299" s="58"/>
      <c r="AV299" s="58"/>
      <c r="AW299" s="58"/>
      <c r="AX299" s="58"/>
      <c r="AY299" s="58"/>
      <c r="AZ299" s="58"/>
      <c r="BA299" s="58"/>
      <c r="BB299" s="58"/>
      <c r="BC299" s="58"/>
      <c r="BD299" s="58"/>
    </row>
    <row r="300" spans="1:56" s="179" customFormat="1" x14ac:dyDescent="0.25">
      <c r="A300" s="58"/>
      <c r="B300" s="436"/>
      <c r="C300" s="436"/>
      <c r="D300" s="436"/>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236"/>
      <c r="AO300" s="236"/>
      <c r="AP300" s="236"/>
      <c r="AQ300" s="236"/>
      <c r="AS300" s="58"/>
      <c r="AT300" s="58"/>
      <c r="AU300" s="58"/>
      <c r="AV300" s="58"/>
      <c r="AW300" s="58"/>
      <c r="AX300" s="58"/>
      <c r="AY300" s="58"/>
      <c r="AZ300" s="58"/>
      <c r="BA300" s="58"/>
      <c r="BB300" s="58"/>
      <c r="BC300" s="58"/>
      <c r="BD300" s="58"/>
    </row>
    <row r="301" spans="1:56" s="179" customFormat="1" x14ac:dyDescent="0.25">
      <c r="A301" s="58"/>
      <c r="B301" s="436"/>
      <c r="C301" s="436"/>
      <c r="D301" s="436"/>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236"/>
      <c r="AO301" s="236"/>
      <c r="AP301" s="236"/>
      <c r="AQ301" s="236"/>
      <c r="AS301" s="58"/>
      <c r="AT301" s="58"/>
      <c r="AU301" s="58"/>
      <c r="AV301" s="58"/>
      <c r="AW301" s="58"/>
      <c r="AX301" s="58"/>
      <c r="AY301" s="58"/>
      <c r="AZ301" s="58"/>
      <c r="BA301" s="58"/>
      <c r="BB301" s="58"/>
      <c r="BC301" s="58"/>
      <c r="BD301" s="58"/>
    </row>
    <row r="302" spans="1:56" s="179" customFormat="1" x14ac:dyDescent="0.25">
      <c r="A302" s="58"/>
      <c r="B302" s="436"/>
      <c r="C302" s="436"/>
      <c r="D302" s="436"/>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236"/>
      <c r="AO302" s="236"/>
      <c r="AP302" s="236"/>
      <c r="AQ302" s="236"/>
      <c r="AS302" s="58"/>
      <c r="AT302" s="58"/>
      <c r="AU302" s="58"/>
      <c r="AV302" s="58"/>
      <c r="AW302" s="58"/>
      <c r="AX302" s="58"/>
      <c r="AY302" s="58"/>
      <c r="AZ302" s="58"/>
      <c r="BA302" s="58"/>
      <c r="BB302" s="58"/>
      <c r="BC302" s="58"/>
      <c r="BD302" s="58"/>
    </row>
    <row r="303" spans="1:56" s="179" customFormat="1" x14ac:dyDescent="0.25">
      <c r="A303" s="58"/>
      <c r="B303" s="436"/>
      <c r="C303" s="436"/>
      <c r="D303" s="436"/>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236"/>
      <c r="AO303" s="236"/>
      <c r="AP303" s="236"/>
      <c r="AQ303" s="236"/>
      <c r="AS303" s="58"/>
      <c r="AT303" s="58"/>
      <c r="AU303" s="58"/>
      <c r="AV303" s="58"/>
      <c r="AW303" s="58"/>
      <c r="AX303" s="58"/>
      <c r="AY303" s="58"/>
      <c r="AZ303" s="58"/>
      <c r="BA303" s="58"/>
      <c r="BB303" s="58"/>
      <c r="BC303" s="58"/>
      <c r="BD303" s="58"/>
    </row>
    <row r="304" spans="1:56" s="179" customFormat="1" x14ac:dyDescent="0.25">
      <c r="A304" s="58"/>
      <c r="B304" s="436"/>
      <c r="C304" s="436"/>
      <c r="D304" s="436"/>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236"/>
      <c r="AO304" s="236"/>
      <c r="AP304" s="236"/>
      <c r="AQ304" s="236"/>
      <c r="AS304" s="58"/>
      <c r="AT304" s="58"/>
      <c r="AU304" s="58"/>
      <c r="AV304" s="58"/>
      <c r="AW304" s="58"/>
      <c r="AX304" s="58"/>
      <c r="AY304" s="58"/>
      <c r="AZ304" s="58"/>
      <c r="BA304" s="58"/>
      <c r="BB304" s="58"/>
      <c r="BC304" s="58"/>
      <c r="BD304" s="58"/>
    </row>
    <row r="305" spans="1:56" s="179" customFormat="1" x14ac:dyDescent="0.25">
      <c r="A305" s="58"/>
      <c r="B305" s="436"/>
      <c r="C305" s="436"/>
      <c r="D305" s="436"/>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236"/>
      <c r="AO305" s="236"/>
      <c r="AP305" s="236"/>
      <c r="AQ305" s="236"/>
      <c r="AS305" s="58"/>
      <c r="AT305" s="58"/>
      <c r="AU305" s="58"/>
      <c r="AV305" s="58"/>
      <c r="AW305" s="58"/>
      <c r="AX305" s="58"/>
      <c r="AY305" s="58"/>
      <c r="AZ305" s="58"/>
      <c r="BA305" s="58"/>
      <c r="BB305" s="58"/>
      <c r="BC305" s="58"/>
      <c r="BD305" s="58"/>
    </row>
    <row r="306" spans="1:56" s="179" customFormat="1" x14ac:dyDescent="0.25">
      <c r="A306" s="58"/>
      <c r="B306" s="436"/>
      <c r="C306" s="436"/>
      <c r="D306" s="436"/>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236"/>
      <c r="AO306" s="236"/>
      <c r="AP306" s="236"/>
      <c r="AQ306" s="236"/>
      <c r="AS306" s="58"/>
      <c r="AT306" s="58"/>
      <c r="AU306" s="58"/>
      <c r="AV306" s="58"/>
      <c r="AW306" s="58"/>
      <c r="AX306" s="58"/>
      <c r="AY306" s="58"/>
      <c r="AZ306" s="58"/>
      <c r="BA306" s="58"/>
      <c r="BB306" s="58"/>
      <c r="BC306" s="58"/>
      <c r="BD306" s="58"/>
    </row>
    <row r="307" spans="1:56" s="179" customFormat="1" x14ac:dyDescent="0.25">
      <c r="A307" s="58"/>
      <c r="B307" s="436"/>
      <c r="C307" s="436"/>
      <c r="D307" s="436"/>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236"/>
      <c r="AO307" s="236"/>
      <c r="AP307" s="236"/>
      <c r="AQ307" s="236"/>
      <c r="AS307" s="58"/>
      <c r="AT307" s="58"/>
      <c r="AU307" s="58"/>
      <c r="AV307" s="58"/>
      <c r="AW307" s="58"/>
      <c r="AX307" s="58"/>
      <c r="AY307" s="58"/>
      <c r="AZ307" s="58"/>
      <c r="BA307" s="58"/>
      <c r="BB307" s="58"/>
      <c r="BC307" s="58"/>
      <c r="BD307" s="58"/>
    </row>
    <row r="308" spans="1:56" s="179" customFormat="1" x14ac:dyDescent="0.25">
      <c r="A308" s="58"/>
      <c r="B308" s="436"/>
      <c r="C308" s="436"/>
      <c r="D308" s="436"/>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236"/>
      <c r="AO308" s="236"/>
      <c r="AP308" s="236"/>
      <c r="AQ308" s="236"/>
      <c r="AS308" s="58"/>
      <c r="AT308" s="58"/>
      <c r="AU308" s="58"/>
      <c r="AV308" s="58"/>
      <c r="AW308" s="58"/>
      <c r="AX308" s="58"/>
      <c r="AY308" s="58"/>
      <c r="AZ308" s="58"/>
      <c r="BA308" s="58"/>
      <c r="BB308" s="58"/>
      <c r="BC308" s="58"/>
      <c r="BD308" s="58"/>
    </row>
    <row r="309" spans="1:56" s="179" customFormat="1" x14ac:dyDescent="0.25">
      <c r="A309" s="58"/>
      <c r="B309" s="436"/>
      <c r="C309" s="436"/>
      <c r="D309" s="436"/>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236"/>
      <c r="AO309" s="236"/>
      <c r="AP309" s="236"/>
      <c r="AQ309" s="236"/>
      <c r="AS309" s="58"/>
      <c r="AT309" s="58"/>
      <c r="AU309" s="58"/>
      <c r="AV309" s="58"/>
      <c r="AW309" s="58"/>
      <c r="AX309" s="58"/>
      <c r="AY309" s="58"/>
      <c r="AZ309" s="58"/>
      <c r="BA309" s="58"/>
      <c r="BB309" s="58"/>
      <c r="BC309" s="58"/>
      <c r="BD309" s="58"/>
    </row>
    <row r="310" spans="1:56" s="179" customFormat="1" x14ac:dyDescent="0.25">
      <c r="A310" s="58"/>
      <c r="B310" s="436"/>
      <c r="C310" s="436"/>
      <c r="D310" s="436"/>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236"/>
      <c r="AO310" s="236"/>
      <c r="AP310" s="236"/>
      <c r="AQ310" s="236"/>
      <c r="AS310" s="58"/>
      <c r="AT310" s="58"/>
      <c r="AU310" s="58"/>
      <c r="AV310" s="58"/>
      <c r="AW310" s="58"/>
      <c r="AX310" s="58"/>
      <c r="AY310" s="58"/>
      <c r="AZ310" s="58"/>
      <c r="BA310" s="58"/>
      <c r="BB310" s="58"/>
      <c r="BC310" s="58"/>
      <c r="BD310" s="58"/>
    </row>
    <row r="311" spans="1:56" s="179" customFormat="1" x14ac:dyDescent="0.25">
      <c r="A311" s="58"/>
      <c r="B311" s="436"/>
      <c r="C311" s="436"/>
      <c r="D311" s="436"/>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236"/>
      <c r="AO311" s="236"/>
      <c r="AP311" s="236"/>
      <c r="AQ311" s="236"/>
      <c r="AS311" s="58"/>
      <c r="AT311" s="58"/>
      <c r="AU311" s="58"/>
      <c r="AV311" s="58"/>
      <c r="AW311" s="58"/>
      <c r="AX311" s="58"/>
      <c r="AY311" s="58"/>
      <c r="AZ311" s="58"/>
      <c r="BA311" s="58"/>
      <c r="BB311" s="58"/>
      <c r="BC311" s="58"/>
      <c r="BD311" s="58"/>
    </row>
    <row r="312" spans="1:56" s="179" customFormat="1" x14ac:dyDescent="0.25">
      <c r="A312" s="58"/>
      <c r="B312" s="436"/>
      <c r="C312" s="436"/>
      <c r="D312" s="436"/>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236"/>
      <c r="AO312" s="236"/>
      <c r="AP312" s="236"/>
      <c r="AQ312" s="236"/>
      <c r="AS312" s="58"/>
      <c r="AT312" s="58"/>
      <c r="AU312" s="58"/>
      <c r="AV312" s="58"/>
      <c r="AW312" s="58"/>
      <c r="AX312" s="58"/>
      <c r="AY312" s="58"/>
      <c r="AZ312" s="58"/>
      <c r="BA312" s="58"/>
      <c r="BB312" s="58"/>
      <c r="BC312" s="58"/>
      <c r="BD312" s="58"/>
    </row>
    <row r="313" spans="1:56" s="179" customFormat="1" x14ac:dyDescent="0.25">
      <c r="A313" s="58"/>
      <c r="B313" s="436"/>
      <c r="C313" s="436"/>
      <c r="D313" s="436"/>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236"/>
      <c r="AO313" s="236"/>
      <c r="AP313" s="236"/>
      <c r="AQ313" s="236"/>
      <c r="AS313" s="58"/>
      <c r="AT313" s="58"/>
      <c r="AU313" s="58"/>
      <c r="AV313" s="58"/>
      <c r="AW313" s="58"/>
      <c r="AX313" s="58"/>
      <c r="AY313" s="58"/>
      <c r="AZ313" s="58"/>
      <c r="BA313" s="58"/>
      <c r="BB313" s="58"/>
      <c r="BC313" s="58"/>
      <c r="BD313" s="58"/>
    </row>
    <row r="314" spans="1:56" s="179" customFormat="1" x14ac:dyDescent="0.25">
      <c r="A314" s="58"/>
      <c r="B314" s="436"/>
      <c r="C314" s="436"/>
      <c r="D314" s="436"/>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236"/>
      <c r="AO314" s="236"/>
      <c r="AP314" s="236"/>
      <c r="AQ314" s="236"/>
      <c r="AS314" s="58"/>
      <c r="AT314" s="58"/>
      <c r="AU314" s="58"/>
      <c r="AV314" s="58"/>
      <c r="AW314" s="58"/>
      <c r="AX314" s="58"/>
      <c r="AY314" s="58"/>
      <c r="AZ314" s="58"/>
      <c r="BA314" s="58"/>
      <c r="BB314" s="58"/>
      <c r="BC314" s="58"/>
      <c r="BD314" s="58"/>
    </row>
    <row r="315" spans="1:56" s="179" customFormat="1" x14ac:dyDescent="0.25">
      <c r="A315" s="58"/>
      <c r="B315" s="436"/>
      <c r="C315" s="436"/>
      <c r="D315" s="436"/>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236"/>
      <c r="AO315" s="236"/>
      <c r="AP315" s="236"/>
      <c r="AQ315" s="236"/>
      <c r="AS315" s="58"/>
      <c r="AT315" s="58"/>
      <c r="AU315" s="58"/>
      <c r="AV315" s="58"/>
      <c r="AW315" s="58"/>
      <c r="AX315" s="58"/>
      <c r="AY315" s="58"/>
      <c r="AZ315" s="58"/>
      <c r="BA315" s="58"/>
      <c r="BB315" s="58"/>
      <c r="BC315" s="58"/>
      <c r="BD315" s="58"/>
    </row>
    <row r="316" spans="1:56" s="179" customFormat="1" x14ac:dyDescent="0.25">
      <c r="A316" s="58"/>
      <c r="B316" s="436"/>
      <c r="C316" s="436"/>
      <c r="D316" s="436"/>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236"/>
      <c r="AO316" s="236"/>
      <c r="AP316" s="236"/>
      <c r="AQ316" s="236"/>
      <c r="AS316" s="58"/>
      <c r="AT316" s="58"/>
      <c r="AU316" s="58"/>
      <c r="AV316" s="58"/>
      <c r="AW316" s="58"/>
      <c r="AX316" s="58"/>
      <c r="AY316" s="58"/>
      <c r="AZ316" s="58"/>
      <c r="BA316" s="58"/>
      <c r="BB316" s="58"/>
      <c r="BC316" s="58"/>
      <c r="BD316" s="58"/>
    </row>
    <row r="317" spans="1:56" s="179" customFormat="1" x14ac:dyDescent="0.25">
      <c r="A317" s="58"/>
      <c r="B317" s="436"/>
      <c r="C317" s="436"/>
      <c r="D317" s="436"/>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236"/>
      <c r="AO317" s="236"/>
      <c r="AP317" s="236"/>
      <c r="AQ317" s="236"/>
      <c r="AS317" s="58"/>
      <c r="AT317" s="58"/>
      <c r="AU317" s="58"/>
      <c r="AV317" s="58"/>
      <c r="AW317" s="58"/>
      <c r="AX317" s="58"/>
      <c r="AY317" s="58"/>
      <c r="AZ317" s="58"/>
      <c r="BA317" s="58"/>
      <c r="BB317" s="58"/>
      <c r="BC317" s="58"/>
      <c r="BD317" s="58"/>
    </row>
    <row r="318" spans="1:56" s="179" customFormat="1" x14ac:dyDescent="0.25">
      <c r="A318" s="58"/>
      <c r="B318" s="436"/>
      <c r="C318" s="436"/>
      <c r="D318" s="436"/>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236"/>
      <c r="AO318" s="236"/>
      <c r="AP318" s="236"/>
      <c r="AQ318" s="236"/>
      <c r="AS318" s="58"/>
      <c r="AT318" s="58"/>
      <c r="AU318" s="58"/>
      <c r="AV318" s="58"/>
      <c r="AW318" s="58"/>
      <c r="AX318" s="58"/>
      <c r="AY318" s="58"/>
      <c r="AZ318" s="58"/>
      <c r="BA318" s="58"/>
      <c r="BB318" s="58"/>
      <c r="BC318" s="58"/>
      <c r="BD318" s="58"/>
    </row>
    <row r="319" spans="1:56" s="179" customFormat="1" x14ac:dyDescent="0.25">
      <c r="A319" s="58"/>
      <c r="B319" s="436"/>
      <c r="C319" s="436"/>
      <c r="D319" s="436"/>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236"/>
      <c r="AO319" s="236"/>
      <c r="AP319" s="236"/>
      <c r="AQ319" s="236"/>
      <c r="AS319" s="58"/>
      <c r="AT319" s="58"/>
      <c r="AU319" s="58"/>
      <c r="AV319" s="58"/>
      <c r="AW319" s="58"/>
      <c r="AX319" s="58"/>
      <c r="AY319" s="58"/>
      <c r="AZ319" s="58"/>
      <c r="BA319" s="58"/>
      <c r="BB319" s="58"/>
      <c r="BC319" s="58"/>
      <c r="BD319" s="58"/>
    </row>
    <row r="320" spans="1:56" s="179" customFormat="1" x14ac:dyDescent="0.25">
      <c r="A320" s="58"/>
      <c r="B320" s="436"/>
      <c r="C320" s="436"/>
      <c r="D320" s="436"/>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236"/>
      <c r="AO320" s="236"/>
      <c r="AP320" s="236"/>
      <c r="AQ320" s="236"/>
      <c r="AS320" s="58"/>
      <c r="AT320" s="58"/>
      <c r="AU320" s="58"/>
      <c r="AV320" s="58"/>
      <c r="AW320" s="58"/>
      <c r="AX320" s="58"/>
      <c r="AY320" s="58"/>
      <c r="AZ320" s="58"/>
      <c r="BA320" s="58"/>
      <c r="BB320" s="58"/>
      <c r="BC320" s="58"/>
      <c r="BD320" s="58"/>
    </row>
    <row r="321" spans="1:56" s="179" customFormat="1" x14ac:dyDescent="0.25">
      <c r="A321" s="58"/>
      <c r="B321" s="436"/>
      <c r="C321" s="436"/>
      <c r="D321" s="436"/>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236"/>
      <c r="AO321" s="236"/>
      <c r="AP321" s="236"/>
      <c r="AQ321" s="236"/>
      <c r="AS321" s="58"/>
      <c r="AT321" s="58"/>
      <c r="AU321" s="58"/>
      <c r="AV321" s="58"/>
      <c r="AW321" s="58"/>
      <c r="AX321" s="58"/>
      <c r="AY321" s="58"/>
      <c r="AZ321" s="58"/>
      <c r="BA321" s="58"/>
      <c r="BB321" s="58"/>
      <c r="BC321" s="58"/>
      <c r="BD321" s="58"/>
    </row>
    <row r="322" spans="1:56" s="179" customFormat="1" x14ac:dyDescent="0.25">
      <c r="A322" s="58"/>
      <c r="B322" s="436"/>
      <c r="C322" s="436"/>
      <c r="D322" s="436"/>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236"/>
      <c r="AO322" s="236"/>
      <c r="AP322" s="236"/>
      <c r="AQ322" s="236"/>
      <c r="AS322" s="58"/>
      <c r="AT322" s="58"/>
      <c r="AU322" s="58"/>
      <c r="AV322" s="58"/>
      <c r="AW322" s="58"/>
      <c r="AX322" s="58"/>
      <c r="AY322" s="58"/>
      <c r="AZ322" s="58"/>
      <c r="BA322" s="58"/>
      <c r="BB322" s="58"/>
      <c r="BC322" s="58"/>
      <c r="BD322" s="58"/>
    </row>
    <row r="323" spans="1:56" s="179" customFormat="1" x14ac:dyDescent="0.25">
      <c r="A323" s="58"/>
      <c r="B323" s="436"/>
      <c r="C323" s="436"/>
      <c r="D323" s="436"/>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236"/>
      <c r="AO323" s="236"/>
      <c r="AP323" s="236"/>
      <c r="AQ323" s="236"/>
      <c r="AS323" s="58"/>
      <c r="AT323" s="58"/>
      <c r="AU323" s="58"/>
      <c r="AV323" s="58"/>
      <c r="AW323" s="58"/>
      <c r="AX323" s="58"/>
      <c r="AY323" s="58"/>
      <c r="AZ323" s="58"/>
      <c r="BA323" s="58"/>
      <c r="BB323" s="58"/>
      <c r="BC323" s="58"/>
      <c r="BD323" s="58"/>
    </row>
    <row r="324" spans="1:56" s="179" customFormat="1" x14ac:dyDescent="0.25">
      <c r="A324" s="58"/>
      <c r="B324" s="436"/>
      <c r="C324" s="436"/>
      <c r="D324" s="436"/>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236"/>
      <c r="AO324" s="236"/>
      <c r="AP324" s="236"/>
      <c r="AQ324" s="236"/>
      <c r="AS324" s="58"/>
      <c r="AT324" s="58"/>
      <c r="AU324" s="58"/>
      <c r="AV324" s="58"/>
      <c r="AW324" s="58"/>
      <c r="AX324" s="58"/>
      <c r="AY324" s="58"/>
      <c r="AZ324" s="58"/>
      <c r="BA324" s="58"/>
      <c r="BB324" s="58"/>
      <c r="BC324" s="58"/>
      <c r="BD324" s="58"/>
    </row>
    <row r="325" spans="1:56" s="179" customFormat="1" x14ac:dyDescent="0.25">
      <c r="A325" s="58"/>
      <c r="B325" s="436"/>
      <c r="C325" s="436"/>
      <c r="D325" s="436"/>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236"/>
      <c r="AO325" s="236"/>
      <c r="AP325" s="236"/>
      <c r="AQ325" s="236"/>
      <c r="AS325" s="58"/>
      <c r="AT325" s="58"/>
      <c r="AU325" s="58"/>
      <c r="AV325" s="58"/>
      <c r="AW325" s="58"/>
      <c r="AX325" s="58"/>
      <c r="AY325" s="58"/>
      <c r="AZ325" s="58"/>
      <c r="BA325" s="58"/>
      <c r="BB325" s="58"/>
      <c r="BC325" s="58"/>
      <c r="BD325" s="58"/>
    </row>
    <row r="326" spans="1:56" s="179" customFormat="1" x14ac:dyDescent="0.25">
      <c r="A326" s="58"/>
      <c r="B326" s="436"/>
      <c r="C326" s="436"/>
      <c r="D326" s="436"/>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236"/>
      <c r="AO326" s="236"/>
      <c r="AP326" s="236"/>
      <c r="AQ326" s="236"/>
      <c r="AS326" s="58"/>
      <c r="AT326" s="58"/>
      <c r="AU326" s="58"/>
      <c r="AV326" s="58"/>
      <c r="AW326" s="58"/>
      <c r="AX326" s="58"/>
      <c r="AY326" s="58"/>
      <c r="AZ326" s="58"/>
      <c r="BA326" s="58"/>
      <c r="BB326" s="58"/>
      <c r="BC326" s="58"/>
      <c r="BD326" s="58"/>
    </row>
    <row r="327" spans="1:56" s="179" customFormat="1" x14ac:dyDescent="0.25">
      <c r="A327" s="58"/>
      <c r="B327" s="436"/>
      <c r="C327" s="436"/>
      <c r="D327" s="436"/>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236"/>
      <c r="AO327" s="236"/>
      <c r="AP327" s="236"/>
      <c r="AQ327" s="236"/>
      <c r="AS327" s="58"/>
      <c r="AT327" s="58"/>
      <c r="AU327" s="58"/>
      <c r="AV327" s="58"/>
      <c r="AW327" s="58"/>
      <c r="AX327" s="58"/>
      <c r="AY327" s="58"/>
      <c r="AZ327" s="58"/>
      <c r="BA327" s="58"/>
      <c r="BB327" s="58"/>
      <c r="BC327" s="58"/>
      <c r="BD327" s="58"/>
    </row>
    <row r="328" spans="1:56" s="179" customFormat="1" x14ac:dyDescent="0.25">
      <c r="A328" s="58"/>
      <c r="B328" s="436"/>
      <c r="C328" s="436"/>
      <c r="D328" s="436"/>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236"/>
      <c r="AO328" s="236"/>
      <c r="AP328" s="236"/>
      <c r="AQ328" s="236"/>
      <c r="AS328" s="58"/>
      <c r="AT328" s="58"/>
      <c r="AU328" s="58"/>
      <c r="AV328" s="58"/>
      <c r="AW328" s="58"/>
      <c r="AX328" s="58"/>
      <c r="AY328" s="58"/>
      <c r="AZ328" s="58"/>
      <c r="BA328" s="58"/>
      <c r="BB328" s="58"/>
      <c r="BC328" s="58"/>
      <c r="BD328" s="58"/>
    </row>
    <row r="329" spans="1:56" s="179" customFormat="1" x14ac:dyDescent="0.25">
      <c r="A329" s="58"/>
      <c r="B329" s="436"/>
      <c r="C329" s="436"/>
      <c r="D329" s="436"/>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236"/>
      <c r="AO329" s="236"/>
      <c r="AP329" s="236"/>
      <c r="AQ329" s="236"/>
      <c r="AS329" s="58"/>
      <c r="AT329" s="58"/>
      <c r="AU329" s="58"/>
      <c r="AV329" s="58"/>
      <c r="AW329" s="58"/>
      <c r="AX329" s="58"/>
      <c r="AY329" s="58"/>
      <c r="AZ329" s="58"/>
      <c r="BA329" s="58"/>
      <c r="BB329" s="58"/>
      <c r="BC329" s="58"/>
      <c r="BD329" s="58"/>
    </row>
    <row r="330" spans="1:56" s="179" customFormat="1" x14ac:dyDescent="0.25">
      <c r="A330" s="58"/>
      <c r="B330" s="436"/>
      <c r="C330" s="436"/>
      <c r="D330" s="436"/>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236"/>
      <c r="AO330" s="236"/>
      <c r="AP330" s="236"/>
      <c r="AQ330" s="236"/>
      <c r="AS330" s="58"/>
      <c r="AT330" s="58"/>
      <c r="AU330" s="58"/>
      <c r="AV330" s="58"/>
      <c r="AW330" s="58"/>
      <c r="AX330" s="58"/>
      <c r="AY330" s="58"/>
      <c r="AZ330" s="58"/>
      <c r="BA330" s="58"/>
      <c r="BB330" s="58"/>
      <c r="BC330" s="58"/>
      <c r="BD330" s="58"/>
    </row>
    <row r="331" spans="1:56" s="179" customFormat="1" x14ac:dyDescent="0.25">
      <c r="A331" s="58"/>
      <c r="B331" s="436"/>
      <c r="C331" s="436"/>
      <c r="D331" s="436"/>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236"/>
      <c r="AO331" s="236"/>
      <c r="AP331" s="236"/>
      <c r="AQ331" s="236"/>
      <c r="AS331" s="58"/>
      <c r="AT331" s="58"/>
      <c r="AU331" s="58"/>
      <c r="AV331" s="58"/>
      <c r="AW331" s="58"/>
      <c r="AX331" s="58"/>
      <c r="AY331" s="58"/>
      <c r="AZ331" s="58"/>
      <c r="BA331" s="58"/>
      <c r="BB331" s="58"/>
      <c r="BC331" s="58"/>
      <c r="BD331" s="58"/>
    </row>
    <row r="332" spans="1:56" s="179" customFormat="1" x14ac:dyDescent="0.25">
      <c r="A332" s="58"/>
      <c r="B332" s="436"/>
      <c r="C332" s="436"/>
      <c r="D332" s="436"/>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236"/>
      <c r="AO332" s="236"/>
      <c r="AP332" s="236"/>
      <c r="AQ332" s="236"/>
      <c r="AS332" s="58"/>
      <c r="AT332" s="58"/>
      <c r="AU332" s="58"/>
      <c r="AV332" s="58"/>
      <c r="AW332" s="58"/>
      <c r="AX332" s="58"/>
      <c r="AY332" s="58"/>
      <c r="AZ332" s="58"/>
      <c r="BA332" s="58"/>
      <c r="BB332" s="58"/>
      <c r="BC332" s="58"/>
      <c r="BD332" s="58"/>
    </row>
    <row r="333" spans="1:56" s="179" customFormat="1" x14ac:dyDescent="0.25">
      <c r="A333" s="58"/>
      <c r="B333" s="436"/>
      <c r="C333" s="436"/>
      <c r="D333" s="436"/>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236"/>
      <c r="AO333" s="236"/>
      <c r="AP333" s="236"/>
      <c r="AQ333" s="236"/>
      <c r="AS333" s="58"/>
      <c r="AT333" s="58"/>
      <c r="AU333" s="58"/>
      <c r="AV333" s="58"/>
      <c r="AW333" s="58"/>
      <c r="AX333" s="58"/>
      <c r="AY333" s="58"/>
      <c r="AZ333" s="58"/>
      <c r="BA333" s="58"/>
      <c r="BB333" s="58"/>
      <c r="BC333" s="58"/>
      <c r="BD333" s="58"/>
    </row>
    <row r="334" spans="1:56" s="179" customFormat="1" x14ac:dyDescent="0.25">
      <c r="A334" s="58"/>
      <c r="B334" s="436"/>
      <c r="C334" s="436"/>
      <c r="D334" s="436"/>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236"/>
      <c r="AO334" s="236"/>
      <c r="AP334" s="236"/>
      <c r="AQ334" s="236"/>
      <c r="AS334" s="58"/>
      <c r="AT334" s="58"/>
      <c r="AU334" s="58"/>
      <c r="AV334" s="58"/>
      <c r="AW334" s="58"/>
      <c r="AX334" s="58"/>
      <c r="AY334" s="58"/>
      <c r="AZ334" s="58"/>
      <c r="BA334" s="58"/>
      <c r="BB334" s="58"/>
      <c r="BC334" s="58"/>
      <c r="BD334" s="58"/>
    </row>
    <row r="335" spans="1:56" s="179" customFormat="1" x14ac:dyDescent="0.25">
      <c r="A335" s="58"/>
      <c r="B335" s="436"/>
      <c r="C335" s="436"/>
      <c r="D335" s="436"/>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236"/>
      <c r="AO335" s="236"/>
      <c r="AP335" s="236"/>
      <c r="AQ335" s="236"/>
      <c r="AS335" s="58"/>
      <c r="AT335" s="58"/>
      <c r="AU335" s="58"/>
      <c r="AV335" s="58"/>
      <c r="AW335" s="58"/>
      <c r="AX335" s="58"/>
      <c r="AY335" s="58"/>
      <c r="AZ335" s="58"/>
      <c r="BA335" s="58"/>
      <c r="BB335" s="58"/>
      <c r="BC335" s="58"/>
      <c r="BD335" s="58"/>
    </row>
    <row r="336" spans="1:56" s="179" customFormat="1" x14ac:dyDescent="0.25">
      <c r="A336" s="58"/>
      <c r="B336" s="436"/>
      <c r="C336" s="436"/>
      <c r="D336" s="436"/>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236"/>
      <c r="AO336" s="236"/>
      <c r="AP336" s="236"/>
      <c r="AQ336" s="236"/>
      <c r="AS336" s="58"/>
      <c r="AT336" s="58"/>
      <c r="AU336" s="58"/>
      <c r="AV336" s="58"/>
      <c r="AW336" s="58"/>
      <c r="AX336" s="58"/>
      <c r="AY336" s="58"/>
      <c r="AZ336" s="58"/>
      <c r="BA336" s="58"/>
      <c r="BB336" s="58"/>
      <c r="BC336" s="58"/>
      <c r="BD336" s="58"/>
    </row>
    <row r="337" spans="1:56" s="179" customFormat="1" x14ac:dyDescent="0.25">
      <c r="A337" s="58"/>
      <c r="B337" s="436"/>
      <c r="C337" s="436"/>
      <c r="D337" s="436"/>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236"/>
      <c r="AO337" s="236"/>
      <c r="AP337" s="236"/>
      <c r="AQ337" s="236"/>
      <c r="AS337" s="58"/>
      <c r="AT337" s="58"/>
      <c r="AU337" s="58"/>
      <c r="AV337" s="58"/>
      <c r="AW337" s="58"/>
      <c r="AX337" s="58"/>
      <c r="AY337" s="58"/>
      <c r="AZ337" s="58"/>
      <c r="BA337" s="58"/>
      <c r="BB337" s="58"/>
      <c r="BC337" s="58"/>
      <c r="BD337" s="58"/>
    </row>
    <row r="338" spans="1:56" s="179" customFormat="1" x14ac:dyDescent="0.25">
      <c r="A338" s="58"/>
      <c r="B338" s="436"/>
      <c r="C338" s="436"/>
      <c r="D338" s="436"/>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236"/>
      <c r="AO338" s="236"/>
      <c r="AP338" s="236"/>
      <c r="AQ338" s="236"/>
      <c r="AS338" s="58"/>
      <c r="AT338" s="58"/>
      <c r="AU338" s="58"/>
      <c r="AV338" s="58"/>
      <c r="AW338" s="58"/>
      <c r="AX338" s="58"/>
      <c r="AY338" s="58"/>
      <c r="AZ338" s="58"/>
      <c r="BA338" s="58"/>
      <c r="BB338" s="58"/>
      <c r="BC338" s="58"/>
      <c r="BD338" s="58"/>
    </row>
    <row r="339" spans="1:56" s="179" customFormat="1" x14ac:dyDescent="0.25">
      <c r="A339" s="58"/>
      <c r="B339" s="436"/>
      <c r="C339" s="436"/>
      <c r="D339" s="436"/>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236"/>
      <c r="AO339" s="236"/>
      <c r="AP339" s="236"/>
      <c r="AQ339" s="236"/>
      <c r="AS339" s="58"/>
      <c r="AT339" s="58"/>
      <c r="AU339" s="58"/>
      <c r="AV339" s="58"/>
      <c r="AW339" s="58"/>
      <c r="AX339" s="58"/>
      <c r="AY339" s="58"/>
      <c r="AZ339" s="58"/>
      <c r="BA339" s="58"/>
      <c r="BB339" s="58"/>
      <c r="BC339" s="58"/>
      <c r="BD339" s="58"/>
    </row>
    <row r="340" spans="1:56" s="179" customFormat="1" x14ac:dyDescent="0.25">
      <c r="A340" s="58"/>
      <c r="B340" s="436"/>
      <c r="C340" s="436"/>
      <c r="D340" s="436"/>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236"/>
      <c r="AO340" s="236"/>
      <c r="AP340" s="236"/>
      <c r="AQ340" s="236"/>
      <c r="AS340" s="58"/>
      <c r="AT340" s="58"/>
      <c r="AU340" s="58"/>
      <c r="AV340" s="58"/>
      <c r="AW340" s="58"/>
      <c r="AX340" s="58"/>
      <c r="AY340" s="58"/>
      <c r="AZ340" s="58"/>
      <c r="BA340" s="58"/>
      <c r="BB340" s="58"/>
      <c r="BC340" s="58"/>
      <c r="BD340" s="58"/>
    </row>
    <row r="341" spans="1:56" s="179" customFormat="1" x14ac:dyDescent="0.25">
      <c r="A341" s="58"/>
      <c r="B341" s="436"/>
      <c r="C341" s="436"/>
      <c r="D341" s="436"/>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236"/>
      <c r="AO341" s="236"/>
      <c r="AP341" s="236"/>
      <c r="AQ341" s="236"/>
      <c r="AS341" s="58"/>
      <c r="AT341" s="58"/>
      <c r="AU341" s="58"/>
      <c r="AV341" s="58"/>
      <c r="AW341" s="58"/>
      <c r="AX341" s="58"/>
      <c r="AY341" s="58"/>
      <c r="AZ341" s="58"/>
      <c r="BA341" s="58"/>
      <c r="BB341" s="58"/>
      <c r="BC341" s="58"/>
      <c r="BD341" s="58"/>
    </row>
    <row r="342" spans="1:56" s="179" customFormat="1" x14ac:dyDescent="0.25">
      <c r="A342" s="58"/>
      <c r="B342" s="436"/>
      <c r="C342" s="436"/>
      <c r="D342" s="436"/>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236"/>
      <c r="AO342" s="236"/>
      <c r="AP342" s="236"/>
      <c r="AQ342" s="236"/>
      <c r="AS342" s="58"/>
      <c r="AT342" s="58"/>
      <c r="AU342" s="58"/>
      <c r="AV342" s="58"/>
      <c r="AW342" s="58"/>
      <c r="AX342" s="58"/>
      <c r="AY342" s="58"/>
      <c r="AZ342" s="58"/>
      <c r="BA342" s="58"/>
      <c r="BB342" s="58"/>
      <c r="BC342" s="58"/>
      <c r="BD342" s="58"/>
    </row>
    <row r="343" spans="1:56" s="179" customFormat="1" x14ac:dyDescent="0.25">
      <c r="A343" s="58"/>
      <c r="B343" s="436"/>
      <c r="C343" s="436"/>
      <c r="D343" s="436"/>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236"/>
      <c r="AO343" s="236"/>
      <c r="AP343" s="236"/>
      <c r="AQ343" s="236"/>
      <c r="AS343" s="58"/>
      <c r="AT343" s="58"/>
      <c r="AU343" s="58"/>
      <c r="AV343" s="58"/>
      <c r="AW343" s="58"/>
      <c r="AX343" s="58"/>
      <c r="AY343" s="58"/>
      <c r="AZ343" s="58"/>
      <c r="BA343" s="58"/>
      <c r="BB343" s="58"/>
      <c r="BC343" s="58"/>
      <c r="BD343" s="58"/>
    </row>
    <row r="344" spans="1:56" s="179" customFormat="1" x14ac:dyDescent="0.25">
      <c r="A344" s="58"/>
      <c r="B344" s="436"/>
      <c r="C344" s="436"/>
      <c r="D344" s="436"/>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236"/>
      <c r="AO344" s="236"/>
      <c r="AP344" s="236"/>
      <c r="AQ344" s="236"/>
      <c r="AS344" s="58"/>
      <c r="AT344" s="58"/>
      <c r="AU344" s="58"/>
      <c r="AV344" s="58"/>
      <c r="AW344" s="58"/>
      <c r="AX344" s="58"/>
      <c r="AY344" s="58"/>
      <c r="AZ344" s="58"/>
      <c r="BA344" s="58"/>
      <c r="BB344" s="58"/>
      <c r="BC344" s="58"/>
      <c r="BD344" s="58"/>
    </row>
    <row r="345" spans="1:56" s="179" customFormat="1" x14ac:dyDescent="0.25">
      <c r="A345" s="58"/>
      <c r="B345" s="436"/>
      <c r="C345" s="436"/>
      <c r="D345" s="436"/>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236"/>
      <c r="AO345" s="236"/>
      <c r="AP345" s="236"/>
      <c r="AQ345" s="236"/>
      <c r="AS345" s="58"/>
      <c r="AT345" s="58"/>
      <c r="AU345" s="58"/>
      <c r="AV345" s="58"/>
      <c r="AW345" s="58"/>
      <c r="AX345" s="58"/>
      <c r="AY345" s="58"/>
      <c r="AZ345" s="58"/>
      <c r="BA345" s="58"/>
      <c r="BB345" s="58"/>
      <c r="BC345" s="58"/>
      <c r="BD345" s="58"/>
    </row>
    <row r="346" spans="1:56" s="179" customFormat="1" x14ac:dyDescent="0.25">
      <c r="A346" s="58"/>
      <c r="B346" s="436"/>
      <c r="C346" s="436"/>
      <c r="D346" s="436"/>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236"/>
      <c r="AO346" s="236"/>
      <c r="AP346" s="236"/>
      <c r="AQ346" s="236"/>
      <c r="AS346" s="58"/>
      <c r="AT346" s="58"/>
      <c r="AU346" s="58"/>
      <c r="AV346" s="58"/>
      <c r="AW346" s="58"/>
      <c r="AX346" s="58"/>
      <c r="AY346" s="58"/>
      <c r="AZ346" s="58"/>
      <c r="BA346" s="58"/>
      <c r="BB346" s="58"/>
      <c r="BC346" s="58"/>
      <c r="BD346" s="58"/>
    </row>
    <row r="347" spans="1:56" s="179" customFormat="1" x14ac:dyDescent="0.25">
      <c r="A347" s="58"/>
      <c r="B347" s="436"/>
      <c r="C347" s="436"/>
      <c r="D347" s="436"/>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236"/>
      <c r="AO347" s="236"/>
      <c r="AP347" s="236"/>
      <c r="AQ347" s="236"/>
      <c r="AS347" s="58"/>
      <c r="AT347" s="58"/>
      <c r="AU347" s="58"/>
      <c r="AV347" s="58"/>
      <c r="AW347" s="58"/>
      <c r="AX347" s="58"/>
      <c r="AY347" s="58"/>
      <c r="AZ347" s="58"/>
      <c r="BA347" s="58"/>
      <c r="BB347" s="58"/>
      <c r="BC347" s="58"/>
      <c r="BD347" s="58"/>
    </row>
    <row r="348" spans="1:56" s="179" customFormat="1" x14ac:dyDescent="0.25">
      <c r="A348" s="58"/>
      <c r="B348" s="436"/>
      <c r="C348" s="436"/>
      <c r="D348" s="436"/>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236"/>
      <c r="AO348" s="236"/>
      <c r="AP348" s="236"/>
      <c r="AQ348" s="236"/>
      <c r="AS348" s="58"/>
      <c r="AT348" s="58"/>
      <c r="AU348" s="58"/>
      <c r="AV348" s="58"/>
      <c r="AW348" s="58"/>
      <c r="AX348" s="58"/>
      <c r="AY348" s="58"/>
      <c r="AZ348" s="58"/>
      <c r="BA348" s="58"/>
      <c r="BB348" s="58"/>
      <c r="BC348" s="58"/>
      <c r="BD348" s="58"/>
    </row>
    <row r="349" spans="1:56" s="179" customFormat="1" x14ac:dyDescent="0.25">
      <c r="A349" s="58"/>
      <c r="B349" s="436"/>
      <c r="C349" s="436"/>
      <c r="D349" s="436"/>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236"/>
      <c r="AO349" s="236"/>
      <c r="AP349" s="236"/>
      <c r="AQ349" s="236"/>
      <c r="AS349" s="58"/>
      <c r="AT349" s="58"/>
      <c r="AU349" s="58"/>
      <c r="AV349" s="58"/>
      <c r="AW349" s="58"/>
      <c r="AX349" s="58"/>
      <c r="AY349" s="58"/>
      <c r="AZ349" s="58"/>
      <c r="BA349" s="58"/>
      <c r="BB349" s="58"/>
      <c r="BC349" s="58"/>
      <c r="BD349" s="58"/>
    </row>
    <row r="350" spans="1:56" s="179" customFormat="1" x14ac:dyDescent="0.25">
      <c r="A350" s="58"/>
      <c r="B350" s="436"/>
      <c r="C350" s="436"/>
      <c r="D350" s="436"/>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236"/>
      <c r="AO350" s="236"/>
      <c r="AP350" s="236"/>
      <c r="AQ350" s="236"/>
      <c r="AS350" s="58"/>
      <c r="AT350" s="58"/>
      <c r="AU350" s="58"/>
      <c r="AV350" s="58"/>
      <c r="AW350" s="58"/>
      <c r="AX350" s="58"/>
      <c r="AY350" s="58"/>
      <c r="AZ350" s="58"/>
      <c r="BA350" s="58"/>
      <c r="BB350" s="58"/>
      <c r="BC350" s="58"/>
      <c r="BD350" s="58"/>
    </row>
    <row r="351" spans="1:56" s="179" customFormat="1" x14ac:dyDescent="0.25">
      <c r="A351" s="58"/>
      <c r="B351" s="436"/>
      <c r="C351" s="436"/>
      <c r="D351" s="436"/>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236"/>
      <c r="AO351" s="236"/>
      <c r="AP351" s="236"/>
      <c r="AQ351" s="236"/>
      <c r="AS351" s="58"/>
      <c r="AT351" s="58"/>
      <c r="AU351" s="58"/>
      <c r="AV351" s="58"/>
      <c r="AW351" s="58"/>
      <c r="AX351" s="58"/>
      <c r="AY351" s="58"/>
      <c r="AZ351" s="58"/>
      <c r="BA351" s="58"/>
      <c r="BB351" s="58"/>
      <c r="BC351" s="58"/>
      <c r="BD351" s="58"/>
    </row>
    <row r="352" spans="1:56" s="179" customFormat="1" x14ac:dyDescent="0.25">
      <c r="A352" s="58"/>
      <c r="B352" s="436"/>
      <c r="C352" s="436"/>
      <c r="D352" s="436"/>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236"/>
      <c r="AO352" s="236"/>
      <c r="AP352" s="236"/>
      <c r="AQ352" s="236"/>
      <c r="AS352" s="58"/>
      <c r="AT352" s="58"/>
      <c r="AU352" s="58"/>
      <c r="AV352" s="58"/>
      <c r="AW352" s="58"/>
      <c r="AX352" s="58"/>
      <c r="AY352" s="58"/>
      <c r="AZ352" s="58"/>
      <c r="BA352" s="58"/>
      <c r="BB352" s="58"/>
      <c r="BC352" s="58"/>
      <c r="BD352" s="58"/>
    </row>
    <row r="353" spans="1:56" s="179" customFormat="1" x14ac:dyDescent="0.25">
      <c r="A353" s="58"/>
      <c r="B353" s="436"/>
      <c r="C353" s="436"/>
      <c r="D353" s="436"/>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236"/>
      <c r="AO353" s="236"/>
      <c r="AP353" s="236"/>
      <c r="AQ353" s="236"/>
      <c r="AS353" s="58"/>
      <c r="AT353" s="58"/>
      <c r="AU353" s="58"/>
      <c r="AV353" s="58"/>
      <c r="AW353" s="58"/>
      <c r="AX353" s="58"/>
      <c r="AY353" s="58"/>
      <c r="AZ353" s="58"/>
      <c r="BA353" s="58"/>
      <c r="BB353" s="58"/>
      <c r="BC353" s="58"/>
      <c r="BD353" s="58"/>
    </row>
    <row r="354" spans="1:56" s="179" customFormat="1" x14ac:dyDescent="0.25">
      <c r="A354" s="58"/>
      <c r="B354" s="436"/>
      <c r="C354" s="436"/>
      <c r="D354" s="436"/>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236"/>
      <c r="AO354" s="236"/>
      <c r="AP354" s="236"/>
      <c r="AQ354" s="236"/>
      <c r="AS354" s="58"/>
      <c r="AT354" s="58"/>
      <c r="AU354" s="58"/>
      <c r="AV354" s="58"/>
      <c r="AW354" s="58"/>
      <c r="AX354" s="58"/>
      <c r="AY354" s="58"/>
      <c r="AZ354" s="58"/>
      <c r="BA354" s="58"/>
      <c r="BB354" s="58"/>
      <c r="BC354" s="58"/>
      <c r="BD354" s="58"/>
    </row>
    <row r="355" spans="1:56" s="179" customFormat="1" x14ac:dyDescent="0.25">
      <c r="A355" s="58"/>
      <c r="B355" s="436"/>
      <c r="C355" s="436"/>
      <c r="D355" s="436"/>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236"/>
      <c r="AO355" s="236"/>
      <c r="AP355" s="236"/>
      <c r="AQ355" s="236"/>
      <c r="AS355" s="58"/>
      <c r="AT355" s="58"/>
      <c r="AU355" s="58"/>
      <c r="AV355" s="58"/>
      <c r="AW355" s="58"/>
      <c r="AX355" s="58"/>
      <c r="AY355" s="58"/>
      <c r="AZ355" s="58"/>
      <c r="BA355" s="58"/>
      <c r="BB355" s="58"/>
      <c r="BC355" s="58"/>
      <c r="BD355" s="58"/>
    </row>
    <row r="356" spans="1:56" s="179" customFormat="1" x14ac:dyDescent="0.25">
      <c r="A356" s="58"/>
      <c r="B356" s="436"/>
      <c r="C356" s="436"/>
      <c r="D356" s="436"/>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236"/>
      <c r="AO356" s="236"/>
      <c r="AP356" s="236"/>
      <c r="AQ356" s="236"/>
      <c r="AS356" s="58"/>
      <c r="AT356" s="58"/>
      <c r="AU356" s="58"/>
      <c r="AV356" s="58"/>
      <c r="AW356" s="58"/>
      <c r="AX356" s="58"/>
      <c r="AY356" s="58"/>
      <c r="AZ356" s="58"/>
      <c r="BA356" s="58"/>
      <c r="BB356" s="58"/>
      <c r="BC356" s="58"/>
      <c r="BD356" s="58"/>
    </row>
    <row r="357" spans="1:56" s="179" customFormat="1" x14ac:dyDescent="0.25">
      <c r="A357" s="58"/>
      <c r="B357" s="436"/>
      <c r="C357" s="436"/>
      <c r="D357" s="436"/>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236"/>
      <c r="AO357" s="236"/>
      <c r="AP357" s="236"/>
      <c r="AQ357" s="236"/>
      <c r="AS357" s="58"/>
      <c r="AT357" s="58"/>
      <c r="AU357" s="58"/>
      <c r="AV357" s="58"/>
      <c r="AW357" s="58"/>
      <c r="AX357" s="58"/>
      <c r="AY357" s="58"/>
      <c r="AZ357" s="58"/>
      <c r="BA357" s="58"/>
      <c r="BB357" s="58"/>
      <c r="BC357" s="58"/>
      <c r="BD357" s="58"/>
    </row>
    <row r="358" spans="1:56" s="179" customFormat="1" x14ac:dyDescent="0.25">
      <c r="A358" s="58"/>
      <c r="B358" s="436"/>
      <c r="C358" s="436"/>
      <c r="D358" s="436"/>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236"/>
      <c r="AO358" s="236"/>
      <c r="AP358" s="236"/>
      <c r="AQ358" s="236"/>
      <c r="AS358" s="58"/>
      <c r="AT358" s="58"/>
      <c r="AU358" s="58"/>
      <c r="AV358" s="58"/>
      <c r="AW358" s="58"/>
      <c r="AX358" s="58"/>
      <c r="AY358" s="58"/>
      <c r="AZ358" s="58"/>
      <c r="BA358" s="58"/>
      <c r="BB358" s="58"/>
      <c r="BC358" s="58"/>
      <c r="BD358" s="58"/>
    </row>
    <row r="359" spans="1:56" s="179" customFormat="1" x14ac:dyDescent="0.25">
      <c r="A359" s="58"/>
      <c r="B359" s="436"/>
      <c r="C359" s="436"/>
      <c r="D359" s="436"/>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236"/>
      <c r="AO359" s="236"/>
      <c r="AP359" s="236"/>
      <c r="AQ359" s="236"/>
      <c r="AS359" s="58"/>
      <c r="AT359" s="58"/>
      <c r="AU359" s="58"/>
      <c r="AV359" s="58"/>
      <c r="AW359" s="58"/>
      <c r="AX359" s="58"/>
      <c r="AY359" s="58"/>
      <c r="AZ359" s="58"/>
      <c r="BA359" s="58"/>
      <c r="BB359" s="58"/>
      <c r="BC359" s="58"/>
      <c r="BD359" s="58"/>
    </row>
    <row r="360" spans="1:56" s="179" customFormat="1" x14ac:dyDescent="0.25">
      <c r="A360" s="58"/>
      <c r="B360" s="436"/>
      <c r="C360" s="436"/>
      <c r="D360" s="436"/>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236"/>
      <c r="AO360" s="236"/>
      <c r="AP360" s="236"/>
      <c r="AQ360" s="236"/>
      <c r="AS360" s="58"/>
      <c r="AT360" s="58"/>
      <c r="AU360" s="58"/>
      <c r="AV360" s="58"/>
      <c r="AW360" s="58"/>
      <c r="AX360" s="58"/>
      <c r="AY360" s="58"/>
      <c r="AZ360" s="58"/>
      <c r="BA360" s="58"/>
      <c r="BB360" s="58"/>
      <c r="BC360" s="58"/>
      <c r="BD360" s="58"/>
    </row>
    <row r="361" spans="1:56" s="179" customFormat="1" x14ac:dyDescent="0.25">
      <c r="A361" s="58"/>
      <c r="B361" s="436"/>
      <c r="C361" s="436"/>
      <c r="D361" s="436"/>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236"/>
      <c r="AO361" s="236"/>
      <c r="AP361" s="236"/>
      <c r="AQ361" s="236"/>
      <c r="AS361" s="58"/>
      <c r="AT361" s="58"/>
      <c r="AU361" s="58"/>
      <c r="AV361" s="58"/>
      <c r="AW361" s="58"/>
      <c r="AX361" s="58"/>
      <c r="AY361" s="58"/>
      <c r="AZ361" s="58"/>
      <c r="BA361" s="58"/>
      <c r="BB361" s="58"/>
      <c r="BC361" s="58"/>
      <c r="BD361" s="58"/>
    </row>
    <row r="362" spans="1:56" s="179" customFormat="1" x14ac:dyDescent="0.25">
      <c r="A362" s="58"/>
      <c r="B362" s="436"/>
      <c r="C362" s="436"/>
      <c r="D362" s="436"/>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236"/>
      <c r="AO362" s="236"/>
      <c r="AP362" s="236"/>
      <c r="AQ362" s="236"/>
      <c r="AS362" s="58"/>
      <c r="AT362" s="58"/>
      <c r="AU362" s="58"/>
      <c r="AV362" s="58"/>
      <c r="AW362" s="58"/>
      <c r="AX362" s="58"/>
      <c r="AY362" s="58"/>
      <c r="AZ362" s="58"/>
      <c r="BA362" s="58"/>
      <c r="BB362" s="58"/>
      <c r="BC362" s="58"/>
      <c r="BD362" s="58"/>
    </row>
    <row r="363" spans="1:56" s="179" customFormat="1" x14ac:dyDescent="0.25">
      <c r="A363" s="58"/>
      <c r="B363" s="436"/>
      <c r="C363" s="436"/>
      <c r="D363" s="436"/>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236"/>
      <c r="AO363" s="236"/>
      <c r="AP363" s="236"/>
      <c r="AQ363" s="236"/>
      <c r="AS363" s="58"/>
      <c r="AT363" s="58"/>
      <c r="AU363" s="58"/>
      <c r="AV363" s="58"/>
      <c r="AW363" s="58"/>
      <c r="AX363" s="58"/>
      <c r="AY363" s="58"/>
      <c r="AZ363" s="58"/>
      <c r="BA363" s="58"/>
      <c r="BB363" s="58"/>
      <c r="BC363" s="58"/>
      <c r="BD363" s="58"/>
    </row>
    <row r="364" spans="1:56" s="179" customFormat="1" x14ac:dyDescent="0.25">
      <c r="A364" s="58"/>
      <c r="B364" s="436"/>
      <c r="C364" s="436"/>
      <c r="D364" s="436"/>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236"/>
      <c r="AO364" s="236"/>
      <c r="AP364" s="236"/>
      <c r="AQ364" s="236"/>
      <c r="AS364" s="58"/>
      <c r="AT364" s="58"/>
      <c r="AU364" s="58"/>
      <c r="AV364" s="58"/>
      <c r="AW364" s="58"/>
      <c r="AX364" s="58"/>
      <c r="AY364" s="58"/>
      <c r="AZ364" s="58"/>
      <c r="BA364" s="58"/>
      <c r="BB364" s="58"/>
      <c r="BC364" s="58"/>
      <c r="BD364" s="58"/>
    </row>
    <row r="365" spans="1:56" s="179" customFormat="1" x14ac:dyDescent="0.25">
      <c r="A365" s="58"/>
      <c r="B365" s="436"/>
      <c r="C365" s="436"/>
      <c r="D365" s="436"/>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236"/>
      <c r="AO365" s="236"/>
      <c r="AP365" s="236"/>
      <c r="AQ365" s="236"/>
      <c r="AS365" s="58"/>
      <c r="AT365" s="58"/>
      <c r="AU365" s="58"/>
      <c r="AV365" s="58"/>
      <c r="AW365" s="58"/>
      <c r="AX365" s="58"/>
      <c r="AY365" s="58"/>
      <c r="AZ365" s="58"/>
      <c r="BA365" s="58"/>
      <c r="BB365" s="58"/>
      <c r="BC365" s="58"/>
      <c r="BD365" s="58"/>
    </row>
    <row r="366" spans="1:56" s="179" customFormat="1" x14ac:dyDescent="0.25">
      <c r="A366" s="58"/>
      <c r="B366" s="436"/>
      <c r="C366" s="436"/>
      <c r="D366" s="436"/>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236"/>
      <c r="AO366" s="236"/>
      <c r="AP366" s="236"/>
      <c r="AQ366" s="236"/>
      <c r="AS366" s="58"/>
      <c r="AT366" s="58"/>
      <c r="AU366" s="58"/>
      <c r="AV366" s="58"/>
      <c r="AW366" s="58"/>
      <c r="AX366" s="58"/>
      <c r="AY366" s="58"/>
      <c r="AZ366" s="58"/>
      <c r="BA366" s="58"/>
      <c r="BB366" s="58"/>
      <c r="BC366" s="58"/>
      <c r="BD366" s="58"/>
    </row>
    <row r="367" spans="1:56" s="179" customFormat="1" x14ac:dyDescent="0.25">
      <c r="A367" s="58"/>
      <c r="B367" s="436"/>
      <c r="C367" s="436"/>
      <c r="D367" s="436"/>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236"/>
      <c r="AO367" s="236"/>
      <c r="AP367" s="236"/>
      <c r="AQ367" s="236"/>
      <c r="AS367" s="58"/>
      <c r="AT367" s="58"/>
      <c r="AU367" s="58"/>
      <c r="AV367" s="58"/>
      <c r="AW367" s="58"/>
      <c r="AX367" s="58"/>
      <c r="AY367" s="58"/>
      <c r="AZ367" s="58"/>
      <c r="BA367" s="58"/>
      <c r="BB367" s="58"/>
      <c r="BC367" s="58"/>
      <c r="BD367" s="58"/>
    </row>
    <row r="368" spans="1:56" s="179" customFormat="1" x14ac:dyDescent="0.25">
      <c r="A368" s="58"/>
      <c r="B368" s="436"/>
      <c r="C368" s="436"/>
      <c r="D368" s="436"/>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236"/>
      <c r="AO368" s="236"/>
      <c r="AP368" s="236"/>
      <c r="AQ368" s="236"/>
      <c r="AS368" s="58"/>
      <c r="AT368" s="58"/>
      <c r="AU368" s="58"/>
      <c r="AV368" s="58"/>
      <c r="AW368" s="58"/>
      <c r="AX368" s="58"/>
      <c r="AY368" s="58"/>
      <c r="AZ368" s="58"/>
      <c r="BA368" s="58"/>
      <c r="BB368" s="58"/>
      <c r="BC368" s="58"/>
      <c r="BD368" s="58"/>
    </row>
    <row r="369" spans="1:56" s="179" customFormat="1" x14ac:dyDescent="0.25">
      <c r="A369" s="58"/>
      <c r="B369" s="436"/>
      <c r="C369" s="436"/>
      <c r="D369" s="436"/>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236"/>
      <c r="AO369" s="236"/>
      <c r="AP369" s="236"/>
      <c r="AQ369" s="236"/>
      <c r="AS369" s="58"/>
      <c r="AT369" s="58"/>
      <c r="AU369" s="58"/>
      <c r="AV369" s="58"/>
      <c r="AW369" s="58"/>
      <c r="AX369" s="58"/>
      <c r="AY369" s="58"/>
      <c r="AZ369" s="58"/>
      <c r="BA369" s="58"/>
      <c r="BB369" s="58"/>
      <c r="BC369" s="58"/>
      <c r="BD369" s="58"/>
    </row>
    <row r="370" spans="1:56" s="179" customFormat="1" x14ac:dyDescent="0.25">
      <c r="A370" s="58"/>
      <c r="B370" s="436"/>
      <c r="C370" s="436"/>
      <c r="D370" s="436"/>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236"/>
      <c r="AO370" s="236"/>
      <c r="AP370" s="236"/>
      <c r="AQ370" s="236"/>
      <c r="AS370" s="58"/>
      <c r="AT370" s="58"/>
      <c r="AU370" s="58"/>
      <c r="AV370" s="58"/>
      <c r="AW370" s="58"/>
      <c r="AX370" s="58"/>
      <c r="AY370" s="58"/>
      <c r="AZ370" s="58"/>
      <c r="BA370" s="58"/>
      <c r="BB370" s="58"/>
      <c r="BC370" s="58"/>
      <c r="BD370" s="58"/>
    </row>
    <row r="371" spans="1:56" s="179" customFormat="1" x14ac:dyDescent="0.25">
      <c r="A371" s="58"/>
      <c r="B371" s="436"/>
      <c r="C371" s="436"/>
      <c r="D371" s="436"/>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236"/>
      <c r="AO371" s="236"/>
      <c r="AP371" s="236"/>
      <c r="AQ371" s="236"/>
      <c r="AS371" s="58"/>
      <c r="AT371" s="58"/>
      <c r="AU371" s="58"/>
      <c r="AV371" s="58"/>
      <c r="AW371" s="58"/>
      <c r="AX371" s="58"/>
      <c r="AY371" s="58"/>
      <c r="AZ371" s="58"/>
      <c r="BA371" s="58"/>
      <c r="BB371" s="58"/>
      <c r="BC371" s="58"/>
      <c r="BD371" s="58"/>
    </row>
    <row r="372" spans="1:56" s="179" customFormat="1" x14ac:dyDescent="0.25">
      <c r="A372" s="58"/>
      <c r="B372" s="436"/>
      <c r="C372" s="436"/>
      <c r="D372" s="436"/>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236"/>
      <c r="AO372" s="236"/>
      <c r="AP372" s="236"/>
      <c r="AQ372" s="236"/>
      <c r="AS372" s="58"/>
      <c r="AT372" s="58"/>
      <c r="AU372" s="58"/>
      <c r="AV372" s="58"/>
      <c r="AW372" s="58"/>
      <c r="AX372" s="58"/>
      <c r="AY372" s="58"/>
      <c r="AZ372" s="58"/>
      <c r="BA372" s="58"/>
      <c r="BB372" s="58"/>
      <c r="BC372" s="58"/>
      <c r="BD372" s="58"/>
    </row>
    <row r="373" spans="1:56" s="179" customFormat="1" x14ac:dyDescent="0.25">
      <c r="A373" s="58"/>
      <c r="B373" s="436"/>
      <c r="C373" s="436"/>
      <c r="D373" s="436"/>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236"/>
      <c r="AO373" s="236"/>
      <c r="AP373" s="236"/>
      <c r="AQ373" s="236"/>
      <c r="AS373" s="58"/>
      <c r="AT373" s="58"/>
      <c r="AU373" s="58"/>
      <c r="AV373" s="58"/>
      <c r="AW373" s="58"/>
      <c r="AX373" s="58"/>
      <c r="AY373" s="58"/>
      <c r="AZ373" s="58"/>
      <c r="BA373" s="58"/>
      <c r="BB373" s="58"/>
      <c r="BC373" s="58"/>
      <c r="BD373" s="58"/>
    </row>
    <row r="374" spans="1:56" s="179" customFormat="1" x14ac:dyDescent="0.25">
      <c r="A374" s="58"/>
      <c r="B374" s="436"/>
      <c r="C374" s="436"/>
      <c r="D374" s="436"/>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236"/>
      <c r="AO374" s="236"/>
      <c r="AP374" s="236"/>
      <c r="AQ374" s="236"/>
      <c r="AS374" s="58"/>
      <c r="AT374" s="58"/>
      <c r="AU374" s="58"/>
      <c r="AV374" s="58"/>
      <c r="AW374" s="58"/>
      <c r="AX374" s="58"/>
      <c r="AY374" s="58"/>
      <c r="AZ374" s="58"/>
      <c r="BA374" s="58"/>
      <c r="BB374" s="58"/>
      <c r="BC374" s="58"/>
      <c r="BD374" s="58"/>
    </row>
  </sheetData>
  <protectedRanges>
    <protectedRange sqref="R44:R45" name="Rango2_2_1"/>
    <protectedRange sqref="O44:O45" name="Rango2_3_1"/>
    <protectedRange sqref="R6:R7" name="Rango2_2_2"/>
    <protectedRange sqref="O6" name="Rango2_3_2"/>
  </protectedRanges>
  <dataConsolidate/>
  <mergeCells count="920">
    <mergeCell ref="O92:O93"/>
    <mergeCell ref="N92:N93"/>
    <mergeCell ref="AN92:AN93"/>
    <mergeCell ref="A98:P108"/>
    <mergeCell ref="E1:E3"/>
    <mergeCell ref="B1:D2"/>
    <mergeCell ref="AP10:AP13"/>
    <mergeCell ref="AG92:AG93"/>
    <mergeCell ref="AI92:AI93"/>
    <mergeCell ref="AJ92:AJ93"/>
    <mergeCell ref="AK92:AK93"/>
    <mergeCell ref="AL92:AL93"/>
    <mergeCell ref="AM92:AM93"/>
    <mergeCell ref="AA92:AA93"/>
    <mergeCell ref="AB92:AB93"/>
    <mergeCell ref="AC92:AC93"/>
    <mergeCell ref="AD92:AD93"/>
    <mergeCell ref="AE92:AE93"/>
    <mergeCell ref="AF92:AF93"/>
    <mergeCell ref="U92:U93"/>
    <mergeCell ref="V92:V93"/>
    <mergeCell ref="W92:W93"/>
    <mergeCell ref="X92:X93"/>
    <mergeCell ref="Y92:Y93"/>
    <mergeCell ref="Z92:Z93"/>
    <mergeCell ref="C92:C93"/>
    <mergeCell ref="D92:D93"/>
    <mergeCell ref="E92:E93"/>
    <mergeCell ref="F92:F93"/>
    <mergeCell ref="G92:G93"/>
    <mergeCell ref="H92:H93"/>
    <mergeCell ref="AN89:AN90"/>
    <mergeCell ref="AO89:AO90"/>
    <mergeCell ref="AR89:AR90"/>
    <mergeCell ref="D89:D90"/>
    <mergeCell ref="E89:E90"/>
    <mergeCell ref="F89:F90"/>
    <mergeCell ref="G89:G90"/>
    <mergeCell ref="H89:H90"/>
    <mergeCell ref="P92:P93"/>
    <mergeCell ref="Q92:Q93"/>
    <mergeCell ref="R92:R93"/>
    <mergeCell ref="S92:S93"/>
    <mergeCell ref="T92:T93"/>
    <mergeCell ref="I92:I93"/>
    <mergeCell ref="J92:J93"/>
    <mergeCell ref="K92:K93"/>
    <mergeCell ref="L92:L93"/>
    <mergeCell ref="M92:M93"/>
    <mergeCell ref="A91:A93"/>
    <mergeCell ref="AH91:AH93"/>
    <mergeCell ref="AO91:AO93"/>
    <mergeCell ref="AP91:AP93"/>
    <mergeCell ref="AQ91:AQ93"/>
    <mergeCell ref="AR91:AR93"/>
    <mergeCell ref="B92:B93"/>
    <mergeCell ref="AH89:AH90"/>
    <mergeCell ref="AI89:AI90"/>
    <mergeCell ref="AJ89:AJ90"/>
    <mergeCell ref="AK89:AK90"/>
    <mergeCell ref="AL89:AL90"/>
    <mergeCell ref="AM89:AM90"/>
    <mergeCell ref="I89:I90"/>
    <mergeCell ref="J89:J90"/>
    <mergeCell ref="K89:K90"/>
    <mergeCell ref="L89:L90"/>
    <mergeCell ref="N89:N90"/>
    <mergeCell ref="O89:O90"/>
    <mergeCell ref="A88:A90"/>
    <mergeCell ref="AP88:AP90"/>
    <mergeCell ref="AQ88:AQ90"/>
    <mergeCell ref="B89:B90"/>
    <mergeCell ref="C89:C90"/>
    <mergeCell ref="AA85:AA87"/>
    <mergeCell ref="AB85:AB87"/>
    <mergeCell ref="AC85:AC87"/>
    <mergeCell ref="AD85:AD87"/>
    <mergeCell ref="AE85:AE87"/>
    <mergeCell ref="AF85:AF87"/>
    <mergeCell ref="U85:U87"/>
    <mergeCell ref="V85:V87"/>
    <mergeCell ref="W85:W87"/>
    <mergeCell ref="X85:X87"/>
    <mergeCell ref="Y85:Y87"/>
    <mergeCell ref="Z85:Z87"/>
    <mergeCell ref="AA82:AA83"/>
    <mergeCell ref="AB82:AB83"/>
    <mergeCell ref="AC82:AC83"/>
    <mergeCell ref="AD82:AD83"/>
    <mergeCell ref="AE82:AE83"/>
    <mergeCell ref="AF82:AF83"/>
    <mergeCell ref="U82:U83"/>
    <mergeCell ref="V82:V83"/>
    <mergeCell ref="W82:W83"/>
    <mergeCell ref="X82:X83"/>
    <mergeCell ref="Y82:Y83"/>
    <mergeCell ref="Z82:Z83"/>
    <mergeCell ref="AP82:AP87"/>
    <mergeCell ref="AQ82:AQ87"/>
    <mergeCell ref="AR82:AR87"/>
    <mergeCell ref="AG82:AG83"/>
    <mergeCell ref="AH82:AH87"/>
    <mergeCell ref="AI82:AI87"/>
    <mergeCell ref="AJ82:AJ87"/>
    <mergeCell ref="AK82:AK87"/>
    <mergeCell ref="AL82:AL87"/>
    <mergeCell ref="AG85:AG87"/>
    <mergeCell ref="AM82:AM87"/>
    <mergeCell ref="AN82:AN87"/>
    <mergeCell ref="AO82:AO87"/>
    <mergeCell ref="T82:T83"/>
    <mergeCell ref="I82:I87"/>
    <mergeCell ref="J82:J87"/>
    <mergeCell ref="K82:K87"/>
    <mergeCell ref="L82:L87"/>
    <mergeCell ref="M82:M83"/>
    <mergeCell ref="N82:N83"/>
    <mergeCell ref="M85:M87"/>
    <mergeCell ref="N85:N87"/>
    <mergeCell ref="O85:O87"/>
    <mergeCell ref="P85:P87"/>
    <mergeCell ref="Q85:Q87"/>
    <mergeCell ref="R85:R87"/>
    <mergeCell ref="S85:S87"/>
    <mergeCell ref="T85:T87"/>
    <mergeCell ref="O82:O83"/>
    <mergeCell ref="P82:P83"/>
    <mergeCell ref="Q82:Q83"/>
    <mergeCell ref="W78:W79"/>
    <mergeCell ref="X78:X79"/>
    <mergeCell ref="Y78:Y79"/>
    <mergeCell ref="Z78:Z79"/>
    <mergeCell ref="J76:J79"/>
    <mergeCell ref="K76:K79"/>
    <mergeCell ref="AQ80:AQ81"/>
    <mergeCell ref="AR80:AR81"/>
    <mergeCell ref="A82:A87"/>
    <mergeCell ref="B82:B87"/>
    <mergeCell ref="C82:C87"/>
    <mergeCell ref="D82:D87"/>
    <mergeCell ref="E82:E87"/>
    <mergeCell ref="F82:F87"/>
    <mergeCell ref="G82:G87"/>
    <mergeCell ref="H82:H87"/>
    <mergeCell ref="K80:K81"/>
    <mergeCell ref="L80:L81"/>
    <mergeCell ref="AH80:AH81"/>
    <mergeCell ref="AM80:AM81"/>
    <mergeCell ref="AN80:AN81"/>
    <mergeCell ref="AO80:AO81"/>
    <mergeCell ref="R82:R83"/>
    <mergeCell ref="S82:S83"/>
    <mergeCell ref="AD76:AD77"/>
    <mergeCell ref="AE76:AE77"/>
    <mergeCell ref="AF76:AF77"/>
    <mergeCell ref="AG76:AG77"/>
    <mergeCell ref="V76:V77"/>
    <mergeCell ref="W76:W77"/>
    <mergeCell ref="AG78:AG79"/>
    <mergeCell ref="B80:B81"/>
    <mergeCell ref="C80:C81"/>
    <mergeCell ref="D80:D81"/>
    <mergeCell ref="E80:E81"/>
    <mergeCell ref="F80:F81"/>
    <mergeCell ref="G80:G81"/>
    <mergeCell ref="H80:H81"/>
    <mergeCell ref="I80:I81"/>
    <mergeCell ref="J80:J81"/>
    <mergeCell ref="AA78:AA79"/>
    <mergeCell ref="AB78:AB79"/>
    <mergeCell ref="AC78:AC79"/>
    <mergeCell ref="AD78:AD79"/>
    <mergeCell ref="AE78:AE79"/>
    <mergeCell ref="AF78:AF79"/>
    <mergeCell ref="U78:U79"/>
    <mergeCell ref="V78:V79"/>
    <mergeCell ref="P76:P77"/>
    <mergeCell ref="Q76:Q77"/>
    <mergeCell ref="R76:R77"/>
    <mergeCell ref="S76:S77"/>
    <mergeCell ref="T76:T77"/>
    <mergeCell ref="U76:U77"/>
    <mergeCell ref="AQ76:AQ79"/>
    <mergeCell ref="AR76:AR79"/>
    <mergeCell ref="M78:M79"/>
    <mergeCell ref="N78:N79"/>
    <mergeCell ref="O78:O79"/>
    <mergeCell ref="P78:P79"/>
    <mergeCell ref="Q78:Q79"/>
    <mergeCell ref="R78:R79"/>
    <mergeCell ref="S78:S79"/>
    <mergeCell ref="T78:T79"/>
    <mergeCell ref="AH76:AH79"/>
    <mergeCell ref="AI76:AL81"/>
    <mergeCell ref="AM76:AM79"/>
    <mergeCell ref="AN76:AN79"/>
    <mergeCell ref="AO76:AO79"/>
    <mergeCell ref="AP76:AP81"/>
    <mergeCell ref="AB76:AB77"/>
    <mergeCell ref="AC76:AC77"/>
    <mergeCell ref="L76:L79"/>
    <mergeCell ref="M76:M77"/>
    <mergeCell ref="N76:N77"/>
    <mergeCell ref="O76:O77"/>
    <mergeCell ref="AR74:AR75"/>
    <mergeCell ref="A76:A81"/>
    <mergeCell ref="B76:B79"/>
    <mergeCell ref="C76:C79"/>
    <mergeCell ref="D76:D79"/>
    <mergeCell ref="E76:E79"/>
    <mergeCell ref="F76:F79"/>
    <mergeCell ref="G76:G79"/>
    <mergeCell ref="H76:H79"/>
    <mergeCell ref="I76:I77"/>
    <mergeCell ref="L74:L75"/>
    <mergeCell ref="AH74:AH75"/>
    <mergeCell ref="AI74:AI75"/>
    <mergeCell ref="AJ74:AJ75"/>
    <mergeCell ref="AK74:AK75"/>
    <mergeCell ref="AL74:AL75"/>
    <mergeCell ref="X76:X77"/>
    <mergeCell ref="Y76:Y77"/>
    <mergeCell ref="Z76:Z77"/>
    <mergeCell ref="AA76:AA77"/>
    <mergeCell ref="AR71:AR73"/>
    <mergeCell ref="B74:B75"/>
    <mergeCell ref="C74:C75"/>
    <mergeCell ref="E74:E75"/>
    <mergeCell ref="F74:F75"/>
    <mergeCell ref="G74:G75"/>
    <mergeCell ref="H74:H75"/>
    <mergeCell ref="I74:I75"/>
    <mergeCell ref="J74:J75"/>
    <mergeCell ref="K74:K75"/>
    <mergeCell ref="AK71:AK73"/>
    <mergeCell ref="AL71:AL73"/>
    <mergeCell ref="AM71:AM75"/>
    <mergeCell ref="AN71:AN75"/>
    <mergeCell ref="AO71:AO73"/>
    <mergeCell ref="AP71:AQ75"/>
    <mergeCell ref="AO74:AO75"/>
    <mergeCell ref="J71:J73"/>
    <mergeCell ref="K71:K73"/>
    <mergeCell ref="L71:L73"/>
    <mergeCell ref="AH71:AH73"/>
    <mergeCell ref="AI71:AI73"/>
    <mergeCell ref="AJ71:AJ73"/>
    <mergeCell ref="AR68:AR69"/>
    <mergeCell ref="AI70:AL70"/>
    <mergeCell ref="A71:A75"/>
    <mergeCell ref="B71:B73"/>
    <mergeCell ref="C71:C73"/>
    <mergeCell ref="E71:E73"/>
    <mergeCell ref="F71:F73"/>
    <mergeCell ref="G71:G73"/>
    <mergeCell ref="H71:H73"/>
    <mergeCell ref="I71:I73"/>
    <mergeCell ref="AK68:AK69"/>
    <mergeCell ref="AL68:AL69"/>
    <mergeCell ref="AM68:AM69"/>
    <mergeCell ref="AN68:AN69"/>
    <mergeCell ref="AO68:AO69"/>
    <mergeCell ref="AQ68:AQ69"/>
    <mergeCell ref="AE68:AE69"/>
    <mergeCell ref="AF68:AF69"/>
    <mergeCell ref="AG68:AG69"/>
    <mergeCell ref="AH68:AH69"/>
    <mergeCell ref="AI68:AI69"/>
    <mergeCell ref="AJ68:AJ69"/>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AM65:AM67"/>
    <mergeCell ref="AN65:AN67"/>
    <mergeCell ref="AO65:AO67"/>
    <mergeCell ref="AQ65:AQ67"/>
    <mergeCell ref="AR65:AR67"/>
    <mergeCell ref="B68:B69"/>
    <mergeCell ref="C68:C69"/>
    <mergeCell ref="D68:D69"/>
    <mergeCell ref="E68:E69"/>
    <mergeCell ref="F68:F69"/>
    <mergeCell ref="AF65:AF66"/>
    <mergeCell ref="AG65:AG66"/>
    <mergeCell ref="AH65:AH67"/>
    <mergeCell ref="AI65:AI67"/>
    <mergeCell ref="AJ65:AJ67"/>
    <mergeCell ref="AL65:AL67"/>
    <mergeCell ref="Z65:Z66"/>
    <mergeCell ref="AA65:AA66"/>
    <mergeCell ref="AB65:AB66"/>
    <mergeCell ref="AC65:AC66"/>
    <mergeCell ref="AD65:AD66"/>
    <mergeCell ref="AE65:AE66"/>
    <mergeCell ref="T65:T67"/>
    <mergeCell ref="U65:U66"/>
    <mergeCell ref="AE60:AE61"/>
    <mergeCell ref="AF60:AF61"/>
    <mergeCell ref="V65:V66"/>
    <mergeCell ref="W65:W66"/>
    <mergeCell ref="X65:X66"/>
    <mergeCell ref="Y65:Y66"/>
    <mergeCell ref="N65:N67"/>
    <mergeCell ref="O65:O67"/>
    <mergeCell ref="P65:P66"/>
    <mergeCell ref="Q65:Q66"/>
    <mergeCell ref="R65:R66"/>
    <mergeCell ref="S65:S67"/>
    <mergeCell ref="G65:G67"/>
    <mergeCell ref="X60:X61"/>
    <mergeCell ref="Y60:Y61"/>
    <mergeCell ref="Z60:Z61"/>
    <mergeCell ref="AA60:AA61"/>
    <mergeCell ref="AB60:AB61"/>
    <mergeCell ref="AC60:AC61"/>
    <mergeCell ref="H65:H67"/>
    <mergeCell ref="I65:I66"/>
    <mergeCell ref="J65:J67"/>
    <mergeCell ref="K65:K67"/>
    <mergeCell ref="L65:L67"/>
    <mergeCell ref="M65:M66"/>
    <mergeCell ref="AO59:AO64"/>
    <mergeCell ref="AQ59:AQ64"/>
    <mergeCell ref="AR59:AR64"/>
    <mergeCell ref="I60:I61"/>
    <mergeCell ref="M60:M61"/>
    <mergeCell ref="O60:O61"/>
    <mergeCell ref="P60:P61"/>
    <mergeCell ref="Q60:Q61"/>
    <mergeCell ref="R60:R61"/>
    <mergeCell ref="S60:S61"/>
    <mergeCell ref="L59:L64"/>
    <mergeCell ref="N59:N64"/>
    <mergeCell ref="AH59:AH64"/>
    <mergeCell ref="AI59:AI64"/>
    <mergeCell ref="AJ59:AJ64"/>
    <mergeCell ref="AL59:AL64"/>
    <mergeCell ref="T60:T61"/>
    <mergeCell ref="U60:U61"/>
    <mergeCell ref="V60:V61"/>
    <mergeCell ref="W60:W61"/>
    <mergeCell ref="AM59:AM64"/>
    <mergeCell ref="AN59:AN64"/>
    <mergeCell ref="AG60:AG61"/>
    <mergeCell ref="AD60:AD61"/>
    <mergeCell ref="AR56:AR58"/>
    <mergeCell ref="B59:B64"/>
    <mergeCell ref="C59:C64"/>
    <mergeCell ref="D59:D64"/>
    <mergeCell ref="E59:E64"/>
    <mergeCell ref="F59:F64"/>
    <mergeCell ref="G59:G64"/>
    <mergeCell ref="H59:H64"/>
    <mergeCell ref="J59:J64"/>
    <mergeCell ref="K59:K64"/>
    <mergeCell ref="AI56:AI58"/>
    <mergeCell ref="AJ56:AJ58"/>
    <mergeCell ref="AK56:AK58"/>
    <mergeCell ref="AL56:AL58"/>
    <mergeCell ref="AM56:AM58"/>
    <mergeCell ref="AN56:AN58"/>
    <mergeCell ref="AC56:AC57"/>
    <mergeCell ref="AD56:AD57"/>
    <mergeCell ref="AE56:AE57"/>
    <mergeCell ref="AF56:AF57"/>
    <mergeCell ref="AG56:AG57"/>
    <mergeCell ref="AH56:AH58"/>
    <mergeCell ref="W56:W57"/>
    <mergeCell ref="X56:X57"/>
    <mergeCell ref="AR53:AR55"/>
    <mergeCell ref="B56:B58"/>
    <mergeCell ref="C56:C58"/>
    <mergeCell ref="D56:D58"/>
    <mergeCell ref="E56:E58"/>
    <mergeCell ref="F56:F58"/>
    <mergeCell ref="G56:G58"/>
    <mergeCell ref="H56:H58"/>
    <mergeCell ref="I56:I57"/>
    <mergeCell ref="J56:J58"/>
    <mergeCell ref="AL53:AL55"/>
    <mergeCell ref="AM53:AM55"/>
    <mergeCell ref="AN53:AN55"/>
    <mergeCell ref="AO53:AO55"/>
    <mergeCell ref="AP53:AP70"/>
    <mergeCell ref="AQ53:AQ55"/>
    <mergeCell ref="AO56:AO58"/>
    <mergeCell ref="AQ56:AQ58"/>
    <mergeCell ref="Y56:Y57"/>
    <mergeCell ref="Z56:Z57"/>
    <mergeCell ref="AA56:AA57"/>
    <mergeCell ref="AB56:AB57"/>
    <mergeCell ref="Q56:Q57"/>
    <mergeCell ref="R56:R57"/>
    <mergeCell ref="AO51:AO52"/>
    <mergeCell ref="AP51:AP52"/>
    <mergeCell ref="AQ51:AQ52"/>
    <mergeCell ref="S53:S55"/>
    <mergeCell ref="T53:T55"/>
    <mergeCell ref="U53:U54"/>
    <mergeCell ref="V53:V54"/>
    <mergeCell ref="W53:W54"/>
    <mergeCell ref="X53:X54"/>
    <mergeCell ref="AE53:AE54"/>
    <mergeCell ref="AF53:AF54"/>
    <mergeCell ref="AG53:AG54"/>
    <mergeCell ref="AH53:AH55"/>
    <mergeCell ref="AI53:AI55"/>
    <mergeCell ref="AJ53:AJ55"/>
    <mergeCell ref="Y53:Y54"/>
    <mergeCell ref="Z53:Z54"/>
    <mergeCell ref="AA53:AA54"/>
    <mergeCell ref="AB53:AB54"/>
    <mergeCell ref="AC53:AC54"/>
    <mergeCell ref="AD53:AD54"/>
    <mergeCell ref="AM51:AM52"/>
    <mergeCell ref="AN51:AN52"/>
    <mergeCell ref="J51:J52"/>
    <mergeCell ref="K51:K52"/>
    <mergeCell ref="L51:L52"/>
    <mergeCell ref="N51:N52"/>
    <mergeCell ref="O51:O52"/>
    <mergeCell ref="AH51:AH52"/>
    <mergeCell ref="G53:G55"/>
    <mergeCell ref="H53:H55"/>
    <mergeCell ref="I53:I54"/>
    <mergeCell ref="J53:J55"/>
    <mergeCell ref="K53:K55"/>
    <mergeCell ref="L53:L55"/>
    <mergeCell ref="M53:M54"/>
    <mergeCell ref="N53:N55"/>
    <mergeCell ref="O53:O55"/>
    <mergeCell ref="P53:P54"/>
    <mergeCell ref="Q53:Q54"/>
    <mergeCell ref="R53:R54"/>
    <mergeCell ref="A53:A70"/>
    <mergeCell ref="B53:B55"/>
    <mergeCell ref="C53:C55"/>
    <mergeCell ref="D53:D55"/>
    <mergeCell ref="E53:E55"/>
    <mergeCell ref="F53:F55"/>
    <mergeCell ref="AI51:AI52"/>
    <mergeCell ref="AJ51:AJ52"/>
    <mergeCell ref="AK51:AK52"/>
    <mergeCell ref="K56:K58"/>
    <mergeCell ref="L56:L58"/>
    <mergeCell ref="M56:M57"/>
    <mergeCell ref="N56:N58"/>
    <mergeCell ref="O56:O58"/>
    <mergeCell ref="P56:P57"/>
    <mergeCell ref="S56:S58"/>
    <mergeCell ref="T56:T58"/>
    <mergeCell ref="U56:U57"/>
    <mergeCell ref="V56:V57"/>
    <mergeCell ref="B65:B67"/>
    <mergeCell ref="C65:C67"/>
    <mergeCell ref="D65:D67"/>
    <mergeCell ref="E65:E67"/>
    <mergeCell ref="F65:F67"/>
    <mergeCell ref="AQ48:AQ49"/>
    <mergeCell ref="AR48:AR49"/>
    <mergeCell ref="A50:A52"/>
    <mergeCell ref="B51:B52"/>
    <mergeCell ref="C51:C52"/>
    <mergeCell ref="D51:D52"/>
    <mergeCell ref="E51:E52"/>
    <mergeCell ref="F51:F52"/>
    <mergeCell ref="G51:G52"/>
    <mergeCell ref="H51:H52"/>
    <mergeCell ref="AJ48:AJ49"/>
    <mergeCell ref="AK48:AK49"/>
    <mergeCell ref="AL48:AL49"/>
    <mergeCell ref="AM48:AM49"/>
    <mergeCell ref="AN48:AN49"/>
    <mergeCell ref="AO48:AO49"/>
    <mergeCell ref="I48:I49"/>
    <mergeCell ref="J48:J49"/>
    <mergeCell ref="K48:K49"/>
    <mergeCell ref="L48:L49"/>
    <mergeCell ref="AH48:AH49"/>
    <mergeCell ref="AI48:AI49"/>
    <mergeCell ref="AR51:AR52"/>
    <mergeCell ref="AL51:AL52"/>
    <mergeCell ref="AL46:AL47"/>
    <mergeCell ref="AM46:AM47"/>
    <mergeCell ref="AN46:AN47"/>
    <mergeCell ref="H46:H47"/>
    <mergeCell ref="I46:I47"/>
    <mergeCell ref="J46:J47"/>
    <mergeCell ref="K46:K47"/>
    <mergeCell ref="L46:L47"/>
    <mergeCell ref="AH46:AH47"/>
    <mergeCell ref="AQ44:AQ45"/>
    <mergeCell ref="AR44:AR45"/>
    <mergeCell ref="B46:B47"/>
    <mergeCell ref="C46:C47"/>
    <mergeCell ref="D46:D47"/>
    <mergeCell ref="E46:E47"/>
    <mergeCell ref="F46:F47"/>
    <mergeCell ref="G46:G47"/>
    <mergeCell ref="AH44:AH45"/>
    <mergeCell ref="AI44:AI45"/>
    <mergeCell ref="AJ44:AJ45"/>
    <mergeCell ref="AK44:AK45"/>
    <mergeCell ref="AL44:AL45"/>
    <mergeCell ref="AM44:AM45"/>
    <mergeCell ref="H44:H45"/>
    <mergeCell ref="I44:I45"/>
    <mergeCell ref="J44:J45"/>
    <mergeCell ref="K44:K45"/>
    <mergeCell ref="L44:L45"/>
    <mergeCell ref="N44:N45"/>
    <mergeCell ref="AO46:AO47"/>
    <mergeCell ref="AQ46:AQ47"/>
    <mergeCell ref="AR46:AR47"/>
    <mergeCell ref="AI46:AI47"/>
    <mergeCell ref="AO41:AO42"/>
    <mergeCell ref="AP41:AP49"/>
    <mergeCell ref="AQ41:AQ42"/>
    <mergeCell ref="AR41:AR42"/>
    <mergeCell ref="B44:B45"/>
    <mergeCell ref="C44:C45"/>
    <mergeCell ref="D44:D45"/>
    <mergeCell ref="E44:E45"/>
    <mergeCell ref="F44:F45"/>
    <mergeCell ref="G44:G45"/>
    <mergeCell ref="AI41:AI42"/>
    <mergeCell ref="AJ41:AJ42"/>
    <mergeCell ref="AK41:AK42"/>
    <mergeCell ref="AL41:AL42"/>
    <mergeCell ref="AM41:AM42"/>
    <mergeCell ref="AN41:AN42"/>
    <mergeCell ref="H41:H42"/>
    <mergeCell ref="I41:I42"/>
    <mergeCell ref="J41:J42"/>
    <mergeCell ref="K41:K42"/>
    <mergeCell ref="L41:L42"/>
    <mergeCell ref="AH41:AH42"/>
    <mergeCell ref="AN44:AN45"/>
    <mergeCell ref="AO44:AO45"/>
    <mergeCell ref="AL39:AL40"/>
    <mergeCell ref="AM39:AM40"/>
    <mergeCell ref="AN39:AN40"/>
    <mergeCell ref="H39:H40"/>
    <mergeCell ref="I39:I40"/>
    <mergeCell ref="J39:J40"/>
    <mergeCell ref="K39:K40"/>
    <mergeCell ref="L39:L40"/>
    <mergeCell ref="AH39:AH40"/>
    <mergeCell ref="A41:A49"/>
    <mergeCell ref="B41:B42"/>
    <mergeCell ref="C41:C42"/>
    <mergeCell ref="E41:E42"/>
    <mergeCell ref="F41:F42"/>
    <mergeCell ref="G41:G42"/>
    <mergeCell ref="AI39:AI40"/>
    <mergeCell ref="AJ39:AJ40"/>
    <mergeCell ref="AK39:AK40"/>
    <mergeCell ref="A34:A40"/>
    <mergeCell ref="E34:E36"/>
    <mergeCell ref="B48:B49"/>
    <mergeCell ref="C48:C49"/>
    <mergeCell ref="D48:D49"/>
    <mergeCell ref="E48:E49"/>
    <mergeCell ref="F48:F49"/>
    <mergeCell ref="G48:G49"/>
    <mergeCell ref="H48:H49"/>
    <mergeCell ref="AJ46:AJ47"/>
    <mergeCell ref="AK46:AK47"/>
    <mergeCell ref="AP37:AP38"/>
    <mergeCell ref="AQ37:AQ38"/>
    <mergeCell ref="AR37:AR38"/>
    <mergeCell ref="B39:B40"/>
    <mergeCell ref="C39:C40"/>
    <mergeCell ref="D39:D40"/>
    <mergeCell ref="E39:E40"/>
    <mergeCell ref="F39:F40"/>
    <mergeCell ref="AH37:AH38"/>
    <mergeCell ref="AI37:AI38"/>
    <mergeCell ref="AJ37:AJ38"/>
    <mergeCell ref="AK37:AK38"/>
    <mergeCell ref="AL37:AL38"/>
    <mergeCell ref="AM37:AM38"/>
    <mergeCell ref="H37:H38"/>
    <mergeCell ref="I37:I38"/>
    <mergeCell ref="J37:J38"/>
    <mergeCell ref="K37:K38"/>
    <mergeCell ref="L37:L38"/>
    <mergeCell ref="N37:N38"/>
    <mergeCell ref="AO39:AO40"/>
    <mergeCell ref="AP39:AP40"/>
    <mergeCell ref="AQ39:AQ40"/>
    <mergeCell ref="AR39:AR40"/>
    <mergeCell ref="B37:B38"/>
    <mergeCell ref="C37:C38"/>
    <mergeCell ref="E37:E38"/>
    <mergeCell ref="F37:F38"/>
    <mergeCell ref="G37:G38"/>
    <mergeCell ref="AH34:AH36"/>
    <mergeCell ref="AI34:AI36"/>
    <mergeCell ref="AJ34:AJ36"/>
    <mergeCell ref="AK34:AK36"/>
    <mergeCell ref="H34:H36"/>
    <mergeCell ref="I34:I36"/>
    <mergeCell ref="J34:J36"/>
    <mergeCell ref="K34:K36"/>
    <mergeCell ref="L34:L36"/>
    <mergeCell ref="N34:N36"/>
    <mergeCell ref="B34:B36"/>
    <mergeCell ref="C34:C36"/>
    <mergeCell ref="F34:F36"/>
    <mergeCell ref="G34:G36"/>
    <mergeCell ref="G39:G40"/>
    <mergeCell ref="AI31:AL33"/>
    <mergeCell ref="AM31:AM33"/>
    <mergeCell ref="AN31:AN33"/>
    <mergeCell ref="AO31:AO33"/>
    <mergeCell ref="AQ31:AQ33"/>
    <mergeCell ref="AR31:AR33"/>
    <mergeCell ref="G31:G33"/>
    <mergeCell ref="H31:H33"/>
    <mergeCell ref="J31:J33"/>
    <mergeCell ref="K31:K33"/>
    <mergeCell ref="L31:L33"/>
    <mergeCell ref="AH31:AH33"/>
    <mergeCell ref="AN34:AN36"/>
    <mergeCell ref="AO34:AO36"/>
    <mergeCell ref="AP34:AP36"/>
    <mergeCell ref="AQ34:AQ36"/>
    <mergeCell ref="AR34:AR36"/>
    <mergeCell ref="AL34:AL36"/>
    <mergeCell ref="AM34:AM36"/>
    <mergeCell ref="AN37:AN38"/>
    <mergeCell ref="AO37:AO38"/>
    <mergeCell ref="AM28:AM29"/>
    <mergeCell ref="AN28:AN29"/>
    <mergeCell ref="AO28:AO29"/>
    <mergeCell ref="AQ28:AQ29"/>
    <mergeCell ref="AR28:AR29"/>
    <mergeCell ref="B31:B33"/>
    <mergeCell ref="C31:C33"/>
    <mergeCell ref="D31:D33"/>
    <mergeCell ref="E31:E33"/>
    <mergeCell ref="F31:F33"/>
    <mergeCell ref="I28:I29"/>
    <mergeCell ref="J28:J29"/>
    <mergeCell ref="K28:K29"/>
    <mergeCell ref="L28:L29"/>
    <mergeCell ref="N28:N29"/>
    <mergeCell ref="AI28:AL29"/>
    <mergeCell ref="AO26:AO27"/>
    <mergeCell ref="AQ26:AQ27"/>
    <mergeCell ref="AR26:AR27"/>
    <mergeCell ref="B28:B29"/>
    <mergeCell ref="C28:C29"/>
    <mergeCell ref="D28:D29"/>
    <mergeCell ref="E28:E29"/>
    <mergeCell ref="F28:F29"/>
    <mergeCell ref="G28:G29"/>
    <mergeCell ref="H28:H29"/>
    <mergeCell ref="AF26:AF27"/>
    <mergeCell ref="AG26:AG27"/>
    <mergeCell ref="AH26:AH27"/>
    <mergeCell ref="AI26:AL27"/>
    <mergeCell ref="AM26:AM27"/>
    <mergeCell ref="AN26:AN27"/>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AQ22:AQ23"/>
    <mergeCell ref="AR22:AR23"/>
    <mergeCell ref="A24:A33"/>
    <mergeCell ref="AP24:AP33"/>
    <mergeCell ref="B26:B27"/>
    <mergeCell ref="C26:C27"/>
    <mergeCell ref="D26:D27"/>
    <mergeCell ref="E26:E27"/>
    <mergeCell ref="F26:F27"/>
    <mergeCell ref="G26:G27"/>
    <mergeCell ref="AJ22:AJ23"/>
    <mergeCell ref="AK22:AK23"/>
    <mergeCell ref="AL22:AL23"/>
    <mergeCell ref="AM22:AM23"/>
    <mergeCell ref="AN22:AN23"/>
    <mergeCell ref="AO22:AO23"/>
    <mergeCell ref="H22:H23"/>
    <mergeCell ref="J22:J23"/>
    <mergeCell ref="K22:K23"/>
    <mergeCell ref="L22:L23"/>
    <mergeCell ref="AH22:AH23"/>
    <mergeCell ref="AI22:AI23"/>
    <mergeCell ref="AN20:AN21"/>
    <mergeCell ref="AO20:AO21"/>
    <mergeCell ref="AQ20:AQ21"/>
    <mergeCell ref="AR20:AR21"/>
    <mergeCell ref="B22:B23"/>
    <mergeCell ref="C22:C23"/>
    <mergeCell ref="D22:D23"/>
    <mergeCell ref="E22:E23"/>
    <mergeCell ref="F22:F23"/>
    <mergeCell ref="G22:G23"/>
    <mergeCell ref="J20:J21"/>
    <mergeCell ref="K20:K21"/>
    <mergeCell ref="L20:L21"/>
    <mergeCell ref="AH20:AH21"/>
    <mergeCell ref="AI20:AI21"/>
    <mergeCell ref="AJ20:AJ21"/>
    <mergeCell ref="AL20:AL21"/>
    <mergeCell ref="AM20:AM21"/>
    <mergeCell ref="AQ17:AQ18"/>
    <mergeCell ref="AR17:AR18"/>
    <mergeCell ref="B20:B21"/>
    <mergeCell ref="C20:C21"/>
    <mergeCell ref="D20:D21"/>
    <mergeCell ref="E20:E21"/>
    <mergeCell ref="F20:F21"/>
    <mergeCell ref="G20:G21"/>
    <mergeCell ref="H20:H21"/>
    <mergeCell ref="I20:I21"/>
    <mergeCell ref="AI17:AI18"/>
    <mergeCell ref="AJ17:AJ18"/>
    <mergeCell ref="AK17:AK18"/>
    <mergeCell ref="AL17:AL18"/>
    <mergeCell ref="AM17:AM18"/>
    <mergeCell ref="AN17:AN18"/>
    <mergeCell ref="AC17:AC18"/>
    <mergeCell ref="AD17:AD18"/>
    <mergeCell ref="AE17:AE18"/>
    <mergeCell ref="AF17:AF18"/>
    <mergeCell ref="AG17:AG18"/>
    <mergeCell ref="AH17:AH18"/>
    <mergeCell ref="W17:W18"/>
    <mergeCell ref="X17:X18"/>
    <mergeCell ref="Y17:Y18"/>
    <mergeCell ref="Z17:Z18"/>
    <mergeCell ref="AA17:AA18"/>
    <mergeCell ref="AB17:AB18"/>
    <mergeCell ref="Q17:Q18"/>
    <mergeCell ref="R17:R18"/>
    <mergeCell ref="S17:S18"/>
    <mergeCell ref="T17:T18"/>
    <mergeCell ref="U17:U18"/>
    <mergeCell ref="V17:V18"/>
    <mergeCell ref="K17:K18"/>
    <mergeCell ref="L17:L18"/>
    <mergeCell ref="M17:M18"/>
    <mergeCell ref="N17:N18"/>
    <mergeCell ref="O17:O18"/>
    <mergeCell ref="P17:P18"/>
    <mergeCell ref="AQ15:AQ16"/>
    <mergeCell ref="AR15:AR16"/>
    <mergeCell ref="B17:B18"/>
    <mergeCell ref="C17:C18"/>
    <mergeCell ref="D17:D18"/>
    <mergeCell ref="E17:E18"/>
    <mergeCell ref="F17:F18"/>
    <mergeCell ref="G17:G18"/>
    <mergeCell ref="H17:H18"/>
    <mergeCell ref="J17:J18"/>
    <mergeCell ref="AK15:AK16"/>
    <mergeCell ref="AL15:AL16"/>
    <mergeCell ref="AM15:AM16"/>
    <mergeCell ref="AN15:AN16"/>
    <mergeCell ref="AO15:AO16"/>
    <mergeCell ref="AP15:AP23"/>
    <mergeCell ref="AO17:AO18"/>
    <mergeCell ref="AK20:AK21"/>
    <mergeCell ref="K15:K16"/>
    <mergeCell ref="L15:L16"/>
    <mergeCell ref="N15:N16"/>
    <mergeCell ref="AH15:AH16"/>
    <mergeCell ref="AI15:AI16"/>
    <mergeCell ref="AJ15:AJ16"/>
    <mergeCell ref="AQ12:AQ13"/>
    <mergeCell ref="AR12:AR13"/>
    <mergeCell ref="A15:A23"/>
    <mergeCell ref="B15:B16"/>
    <mergeCell ref="C15:C16"/>
    <mergeCell ref="E15:E16"/>
    <mergeCell ref="F15:F16"/>
    <mergeCell ref="G15:G16"/>
    <mergeCell ref="H15:H16"/>
    <mergeCell ref="J15:J16"/>
    <mergeCell ref="AJ12:AJ13"/>
    <mergeCell ref="AK12:AK13"/>
    <mergeCell ref="AL12:AL13"/>
    <mergeCell ref="AM12:AM13"/>
    <mergeCell ref="AN12:AN13"/>
    <mergeCell ref="AO12:AO13"/>
    <mergeCell ref="AD12:AD13"/>
    <mergeCell ref="AE12:AE13"/>
    <mergeCell ref="L12:L13"/>
    <mergeCell ref="M12:M13"/>
    <mergeCell ref="N12:N13"/>
    <mergeCell ref="O12:O13"/>
    <mergeCell ref="P12:P13"/>
    <mergeCell ref="Q12:Q13"/>
    <mergeCell ref="AF12:AF13"/>
    <mergeCell ref="AG12:AG13"/>
    <mergeCell ref="AH12:AH13"/>
    <mergeCell ref="X12:X13"/>
    <mergeCell ref="Y12:Y13"/>
    <mergeCell ref="Z12:Z13"/>
    <mergeCell ref="AA12:AA13"/>
    <mergeCell ref="AB12:AB13"/>
    <mergeCell ref="AC12:AC13"/>
    <mergeCell ref="AN4:AN5"/>
    <mergeCell ref="AO4:AO5"/>
    <mergeCell ref="AP4:AP9"/>
    <mergeCell ref="R12:R13"/>
    <mergeCell ref="S12:S13"/>
    <mergeCell ref="T12:T13"/>
    <mergeCell ref="U12:U13"/>
    <mergeCell ref="V12:V13"/>
    <mergeCell ref="W12:W13"/>
    <mergeCell ref="AI12:AI13"/>
    <mergeCell ref="AQ4:AQ5"/>
    <mergeCell ref="AR4:AR5"/>
    <mergeCell ref="A10:A14"/>
    <mergeCell ref="B12:B13"/>
    <mergeCell ref="C12:C13"/>
    <mergeCell ref="D12:D13"/>
    <mergeCell ref="AH4:AH5"/>
    <mergeCell ref="AI4:AI5"/>
    <mergeCell ref="AJ4:AJ5"/>
    <mergeCell ref="AK4:AK5"/>
    <mergeCell ref="AL4:AL5"/>
    <mergeCell ref="AM4:AM5"/>
    <mergeCell ref="H4:H5"/>
    <mergeCell ref="I4:I5"/>
    <mergeCell ref="J4:J5"/>
    <mergeCell ref="K4:K5"/>
    <mergeCell ref="L4:L5"/>
    <mergeCell ref="N4:N5"/>
    <mergeCell ref="E12:E13"/>
    <mergeCell ref="F12:F13"/>
    <mergeCell ref="G12:G13"/>
    <mergeCell ref="H12:H13"/>
    <mergeCell ref="J12:J13"/>
    <mergeCell ref="K12:K13"/>
    <mergeCell ref="A4:A9"/>
    <mergeCell ref="B4:B5"/>
    <mergeCell ref="C4:C5"/>
    <mergeCell ref="D4:D5"/>
    <mergeCell ref="E4:E5"/>
    <mergeCell ref="F4:F5"/>
    <mergeCell ref="G4:G5"/>
    <mergeCell ref="AG2:AG3"/>
    <mergeCell ref="AH2:AH3"/>
    <mergeCell ref="V2:AA2"/>
    <mergeCell ref="AB2:AB3"/>
    <mergeCell ref="AC2:AC3"/>
    <mergeCell ref="AD2:AD3"/>
    <mergeCell ref="AE2:AE3"/>
    <mergeCell ref="AF2:AF3"/>
    <mergeCell ref="AO1:AQ1"/>
    <mergeCell ref="AR1:AR3"/>
    <mergeCell ref="F2:F3"/>
    <mergeCell ref="G2:G3"/>
    <mergeCell ref="H2:H3"/>
    <mergeCell ref="I2:I3"/>
    <mergeCell ref="J2:J3"/>
    <mergeCell ref="K2:K3"/>
    <mergeCell ref="A1:A3"/>
    <mergeCell ref="F1:L1"/>
    <mergeCell ref="M1:AA1"/>
    <mergeCell ref="AB1:AH1"/>
    <mergeCell ref="AI1:AN1"/>
    <mergeCell ref="L2:L3"/>
    <mergeCell ref="M2:M3"/>
    <mergeCell ref="N2:T2"/>
    <mergeCell ref="U2:U3"/>
    <mergeCell ref="AM2:AM3"/>
    <mergeCell ref="AN2:AN3"/>
    <mergeCell ref="AO2:AQ2"/>
    <mergeCell ref="AI2:AI3"/>
    <mergeCell ref="AJ2:AJ3"/>
    <mergeCell ref="AK2:AK3"/>
    <mergeCell ref="AL2:AL3"/>
  </mergeCells>
  <conditionalFormatting sqref="F4 AC4:AC9">
    <cfRule type="cellIs" dxfId="537" priority="530" operator="equal">
      <formula>"Media"</formula>
    </cfRule>
    <cfRule type="cellIs" dxfId="536" priority="531" operator="equal">
      <formula>"Baja"</formula>
    </cfRule>
    <cfRule type="cellIs" dxfId="535" priority="532" operator="equal">
      <formula>"Muy Baja"</formula>
    </cfRule>
    <cfRule type="cellIs" dxfId="534" priority="528" operator="equal">
      <formula>"Muy Alta"</formula>
    </cfRule>
    <cfRule type="cellIs" dxfId="533" priority="529" operator="equal">
      <formula>"Alta"</formula>
    </cfRule>
  </conditionalFormatting>
  <conditionalFormatting sqref="F6:F7">
    <cfRule type="cellIs" dxfId="532" priority="510" operator="equal">
      <formula>"Muy Alta"</formula>
    </cfRule>
    <cfRule type="cellIs" dxfId="531" priority="511" operator="equal">
      <formula>"Alta"</formula>
    </cfRule>
    <cfRule type="cellIs" dxfId="530" priority="512" operator="equal">
      <formula>"Media"</formula>
    </cfRule>
    <cfRule type="cellIs" dxfId="529" priority="514" operator="equal">
      <formula>"Muy Baja"</formula>
    </cfRule>
    <cfRule type="cellIs" dxfId="528" priority="513" operator="equal">
      <formula>"Baja"</formula>
    </cfRule>
  </conditionalFormatting>
  <conditionalFormatting sqref="F9:F12">
    <cfRule type="cellIs" dxfId="527" priority="504" operator="equal">
      <formula>"Muy Baja"</formula>
    </cfRule>
    <cfRule type="cellIs" dxfId="526" priority="501" operator="equal">
      <formula>"Alta"</formula>
    </cfRule>
    <cfRule type="cellIs" dxfId="525" priority="503" operator="equal">
      <formula>"Baja"</formula>
    </cfRule>
    <cfRule type="cellIs" dxfId="524" priority="502" operator="equal">
      <formula>"Media"</formula>
    </cfRule>
    <cfRule type="cellIs" dxfId="523" priority="500" operator="equal">
      <formula>"Muy Alta"</formula>
    </cfRule>
  </conditionalFormatting>
  <conditionalFormatting sqref="F14:F15 AC14:AC17 F17 AC19:AC23">
    <cfRule type="cellIs" dxfId="522" priority="484" operator="equal">
      <formula>"Media"</formula>
    </cfRule>
    <cfRule type="cellIs" dxfId="521" priority="482" operator="equal">
      <formula>"Muy Alta"</formula>
    </cfRule>
    <cfRule type="cellIs" dxfId="520" priority="483" operator="equal">
      <formula>"Alta"</formula>
    </cfRule>
    <cfRule type="cellIs" dxfId="519" priority="485" operator="equal">
      <formula>"Baja"</formula>
    </cfRule>
    <cfRule type="cellIs" dxfId="518" priority="486" operator="equal">
      <formula>"Muy Baja"</formula>
    </cfRule>
  </conditionalFormatting>
  <conditionalFormatting sqref="F19">
    <cfRule type="cellIs" dxfId="517" priority="465" operator="equal">
      <formula>"Alta"</formula>
    </cfRule>
    <cfRule type="cellIs" dxfId="516" priority="464" operator="equal">
      <formula>"Muy Alta"</formula>
    </cfRule>
    <cfRule type="cellIs" dxfId="515" priority="468" operator="equal">
      <formula>"Muy Baja"</formula>
    </cfRule>
    <cfRule type="cellIs" dxfId="514" priority="467" operator="equal">
      <formula>"Baja"</formula>
    </cfRule>
    <cfRule type="cellIs" dxfId="513" priority="466" operator="equal">
      <formula>"Media"</formula>
    </cfRule>
  </conditionalFormatting>
  <conditionalFormatting sqref="F22">
    <cfRule type="cellIs" dxfId="512" priority="458" operator="equal">
      <formula>"Baja"</formula>
    </cfRule>
    <cfRule type="cellIs" dxfId="511" priority="455" operator="equal">
      <formula>"Muy Alta"</formula>
    </cfRule>
    <cfRule type="cellIs" dxfId="510" priority="456" operator="equal">
      <formula>"Alta"</formula>
    </cfRule>
    <cfRule type="cellIs" dxfId="509" priority="457" operator="equal">
      <formula>"Media"</formula>
    </cfRule>
    <cfRule type="cellIs" dxfId="508" priority="459" operator="equal">
      <formula>"Muy Baja"</formula>
    </cfRule>
  </conditionalFormatting>
  <conditionalFormatting sqref="F24:F26 AC24:AC26">
    <cfRule type="cellIs" dxfId="507" priority="400" operator="equal">
      <formula>"Muy Alta"</formula>
    </cfRule>
    <cfRule type="cellIs" dxfId="506" priority="401" operator="equal">
      <formula>"Alta"</formula>
    </cfRule>
    <cfRule type="cellIs" dxfId="505" priority="402" operator="equal">
      <formula>"Media"</formula>
    </cfRule>
    <cfRule type="cellIs" dxfId="504" priority="403" operator="equal">
      <formula>"Baja"</formula>
    </cfRule>
    <cfRule type="cellIs" dxfId="503" priority="404" operator="equal">
      <formula>"Muy Baja"</formula>
    </cfRule>
  </conditionalFormatting>
  <conditionalFormatting sqref="F28:F31">
    <cfRule type="cellIs" dxfId="502" priority="397" operator="equal">
      <formula>"Media"</formula>
    </cfRule>
    <cfRule type="cellIs" dxfId="501" priority="399" operator="equal">
      <formula>"Muy Baja"</formula>
    </cfRule>
    <cfRule type="cellIs" dxfId="500" priority="395" operator="equal">
      <formula>"Muy Alta"</formula>
    </cfRule>
    <cfRule type="cellIs" dxfId="499" priority="396" operator="equal">
      <formula>"Alta"</formula>
    </cfRule>
    <cfRule type="cellIs" dxfId="498" priority="398" operator="equal">
      <formula>"Baja"</formula>
    </cfRule>
  </conditionalFormatting>
  <conditionalFormatting sqref="F34 F37">
    <cfRule type="cellIs" dxfId="497" priority="313" operator="equal">
      <formula>"Muy Alta"</formula>
    </cfRule>
    <cfRule type="cellIs" dxfId="496" priority="314" operator="equal">
      <formula>"Alta"</formula>
    </cfRule>
    <cfRule type="cellIs" dxfId="495" priority="317" operator="equal">
      <formula>"Muy Baja"</formula>
    </cfRule>
    <cfRule type="cellIs" dxfId="494" priority="315" operator="equal">
      <formula>"Media"</formula>
    </cfRule>
    <cfRule type="cellIs" dxfId="493" priority="316" operator="equal">
      <formula>"Baja"</formula>
    </cfRule>
  </conditionalFormatting>
  <conditionalFormatting sqref="F39">
    <cfRule type="cellIs" dxfId="492" priority="331" operator="equal">
      <formula>"Muy Alta"</formula>
    </cfRule>
    <cfRule type="cellIs" dxfId="491" priority="332" operator="equal">
      <formula>"Alta"</formula>
    </cfRule>
    <cfRule type="cellIs" dxfId="490" priority="335" operator="equal">
      <formula>"Muy Baja"</formula>
    </cfRule>
    <cfRule type="cellIs" dxfId="489" priority="334" operator="equal">
      <formula>"Baja"</formula>
    </cfRule>
    <cfRule type="cellIs" dxfId="488" priority="333" operator="equal">
      <formula>"Media"</formula>
    </cfRule>
  </conditionalFormatting>
  <conditionalFormatting sqref="F41:F44">
    <cfRule type="cellIs" dxfId="487" priority="268" operator="equal">
      <formula>"Media"</formula>
    </cfRule>
    <cfRule type="cellIs" dxfId="486" priority="267" operator="equal">
      <formula>"Alta"</formula>
    </cfRule>
    <cfRule type="cellIs" dxfId="485" priority="266" operator="equal">
      <formula>"Muy Alta"</formula>
    </cfRule>
    <cfRule type="cellIs" dxfId="484" priority="269" operator="equal">
      <formula>"Baja"</formula>
    </cfRule>
    <cfRule type="cellIs" dxfId="483" priority="270" operator="equal">
      <formula>"Muy Baja"</formula>
    </cfRule>
  </conditionalFormatting>
  <conditionalFormatting sqref="F46">
    <cfRule type="cellIs" dxfId="482" priority="261" operator="equal">
      <formula>"Muy Baja"</formula>
    </cfRule>
    <cfRule type="cellIs" dxfId="481" priority="257" operator="equal">
      <formula>"Muy Alta"</formula>
    </cfRule>
    <cfRule type="cellIs" dxfId="480" priority="258" operator="equal">
      <formula>"Alta"</formula>
    </cfRule>
    <cfRule type="cellIs" dxfId="479" priority="259" operator="equal">
      <formula>"Media"</formula>
    </cfRule>
    <cfRule type="cellIs" dxfId="478" priority="260" operator="equal">
      <formula>"Baja"</formula>
    </cfRule>
  </conditionalFormatting>
  <conditionalFormatting sqref="F48">
    <cfRule type="cellIs" dxfId="477" priority="249" operator="equal">
      <formula>"Alta"</formula>
    </cfRule>
    <cfRule type="cellIs" dxfId="476" priority="251" operator="equal">
      <formula>"Baja"</formula>
    </cfRule>
    <cfRule type="cellIs" dxfId="475" priority="250" operator="equal">
      <formula>"Media"</formula>
    </cfRule>
    <cfRule type="cellIs" dxfId="474" priority="252" operator="equal">
      <formula>"Muy Baja"</formula>
    </cfRule>
    <cfRule type="cellIs" dxfId="473" priority="248" operator="equal">
      <formula>"Muy Alta"</formula>
    </cfRule>
  </conditionalFormatting>
  <conditionalFormatting sqref="F50:F51">
    <cfRule type="cellIs" dxfId="472" priority="210" operator="equal">
      <formula>"Muy Alta"</formula>
    </cfRule>
    <cfRule type="cellIs" dxfId="471" priority="211" operator="equal">
      <formula>"Alta"</formula>
    </cfRule>
    <cfRule type="cellIs" dxfId="470" priority="212" operator="equal">
      <formula>"Media"</formula>
    </cfRule>
    <cfRule type="cellIs" dxfId="469" priority="213" operator="equal">
      <formula>"Baja"</formula>
    </cfRule>
    <cfRule type="cellIs" dxfId="468" priority="214" operator="equal">
      <formula>"Muy Baja"</formula>
    </cfRule>
  </conditionalFormatting>
  <conditionalFormatting sqref="F59">
    <cfRule type="cellIs" dxfId="467" priority="185" operator="equal">
      <formula>"Baja"</formula>
    </cfRule>
    <cfRule type="cellIs" dxfId="466" priority="184" operator="equal">
      <formula>"Media"</formula>
    </cfRule>
    <cfRule type="cellIs" dxfId="465" priority="183" operator="equal">
      <formula>"Alta"</formula>
    </cfRule>
    <cfRule type="cellIs" dxfId="464" priority="182" operator="equal">
      <formula>"Muy Alta"</formula>
    </cfRule>
    <cfRule type="cellIs" dxfId="463" priority="186" operator="equal">
      <formula>"Muy Baja"</formula>
    </cfRule>
  </conditionalFormatting>
  <conditionalFormatting sqref="F65">
    <cfRule type="cellIs" dxfId="462" priority="195" operator="equal">
      <formula>"Muy Baja"</formula>
    </cfRule>
    <cfRule type="cellIs" dxfId="461" priority="194" operator="equal">
      <formula>"Baja"</formula>
    </cfRule>
    <cfRule type="cellIs" dxfId="460" priority="193" operator="equal">
      <formula>"Media"</formula>
    </cfRule>
    <cfRule type="cellIs" dxfId="459" priority="192" operator="equal">
      <formula>"Alta"</formula>
    </cfRule>
    <cfRule type="cellIs" dxfId="458" priority="191" operator="equal">
      <formula>"Muy Alta"</formula>
    </cfRule>
  </conditionalFormatting>
  <conditionalFormatting sqref="F68">
    <cfRule type="cellIs" dxfId="457" priority="200" operator="equal">
      <formula>"Muy Alta"</formula>
    </cfRule>
    <cfRule type="cellIs" dxfId="456" priority="203" operator="equal">
      <formula>"Baja"</formula>
    </cfRule>
    <cfRule type="cellIs" dxfId="455" priority="204" operator="equal">
      <formula>"Muy Baja"</formula>
    </cfRule>
    <cfRule type="cellIs" dxfId="454" priority="202" operator="equal">
      <formula>"Media"</formula>
    </cfRule>
    <cfRule type="cellIs" dxfId="453" priority="201" operator="equal">
      <formula>"Alta"</formula>
    </cfRule>
  </conditionalFormatting>
  <conditionalFormatting sqref="F70">
    <cfRule type="cellIs" dxfId="452" priority="103" operator="equal">
      <formula>"Muy Baja"</formula>
    </cfRule>
    <cfRule type="cellIs" dxfId="451" priority="102" operator="equal">
      <formula>"Baja"</formula>
    </cfRule>
    <cfRule type="cellIs" dxfId="450" priority="101" operator="equal">
      <formula>"Media"</formula>
    </cfRule>
    <cfRule type="cellIs" dxfId="449" priority="99" operator="equal">
      <formula>"Muy Alta"</formula>
    </cfRule>
    <cfRule type="cellIs" dxfId="448" priority="100" operator="equal">
      <formula>"Alta"</formula>
    </cfRule>
  </conditionalFormatting>
  <conditionalFormatting sqref="F71 AC71:AC75 F74">
    <cfRule type="cellIs" dxfId="447" priority="632" operator="equal">
      <formula>"Alta"</formula>
    </cfRule>
    <cfRule type="cellIs" dxfId="446" priority="633" operator="equal">
      <formula>"Media"</formula>
    </cfRule>
    <cfRule type="cellIs" dxfId="445" priority="634" operator="equal">
      <formula>"Baja"</formula>
    </cfRule>
    <cfRule type="cellIs" dxfId="444" priority="635" operator="equal">
      <formula>"Muy Baja"</formula>
    </cfRule>
    <cfRule type="cellIs" dxfId="443" priority="631" operator="equal">
      <formula>"Muy Alta"</formula>
    </cfRule>
  </conditionalFormatting>
  <conditionalFormatting sqref="F76 AC76 AC78 F80 AC80:AC81">
    <cfRule type="cellIs" dxfId="442" priority="61" operator="equal">
      <formula>"Muy Alta"</formula>
    </cfRule>
    <cfRule type="cellIs" dxfId="441" priority="63" operator="equal">
      <formula>"Media"</formula>
    </cfRule>
    <cfRule type="cellIs" dxfId="440" priority="64" operator="equal">
      <formula>"Baja"</formula>
    </cfRule>
    <cfRule type="cellIs" dxfId="439" priority="65" operator="equal">
      <formula>"Muy Baja"</formula>
    </cfRule>
    <cfRule type="cellIs" dxfId="438" priority="62" operator="equal">
      <formula>"Alta"</formula>
    </cfRule>
  </conditionalFormatting>
  <conditionalFormatting sqref="F82 AC82 AC85:AC86">
    <cfRule type="cellIs" dxfId="437" priority="616" operator="equal">
      <formula>"Muy Baja"</formula>
    </cfRule>
    <cfRule type="cellIs" dxfId="436" priority="615" operator="equal">
      <formula>"Baja"</formula>
    </cfRule>
    <cfRule type="cellIs" dxfId="435" priority="612" operator="equal">
      <formula>"Muy Alta"</formula>
    </cfRule>
    <cfRule type="cellIs" dxfId="434" priority="614" operator="equal">
      <formula>"Media"</formula>
    </cfRule>
    <cfRule type="cellIs" dxfId="433" priority="613" operator="equal">
      <formula>"Alta"</formula>
    </cfRule>
  </conditionalFormatting>
  <conditionalFormatting sqref="F88:F89">
    <cfRule type="cellIs" dxfId="432" priority="56" operator="equal">
      <formula>"Muy Alta"</formula>
    </cfRule>
    <cfRule type="cellIs" dxfId="431" priority="60" operator="equal">
      <formula>"Muy Baja"</formula>
    </cfRule>
    <cfRule type="cellIs" dxfId="430" priority="59" operator="equal">
      <formula>"Baja"</formula>
    </cfRule>
    <cfRule type="cellIs" dxfId="429" priority="58" operator="equal">
      <formula>"Media"</formula>
    </cfRule>
    <cfRule type="cellIs" dxfId="428" priority="57" operator="equal">
      <formula>"Alta"</formula>
    </cfRule>
  </conditionalFormatting>
  <conditionalFormatting sqref="F91">
    <cfRule type="cellIs" dxfId="427" priority="15" operator="equal">
      <formula>"Muy Alta"</formula>
    </cfRule>
    <cfRule type="cellIs" dxfId="426" priority="17" operator="equal">
      <formula>"Media"</formula>
    </cfRule>
    <cfRule type="cellIs" dxfId="425" priority="18" operator="equal">
      <formula>"Baja"</formula>
    </cfRule>
    <cfRule type="cellIs" dxfId="424" priority="19" operator="equal">
      <formula>"Muy Baja"</formula>
    </cfRule>
    <cfRule type="cellIs" dxfId="423" priority="16" operator="equal">
      <formula>"Alta"</formula>
    </cfRule>
  </conditionalFormatting>
  <conditionalFormatting sqref="I4:I20 I22:I23">
    <cfRule type="containsText" dxfId="422" priority="450" operator="containsText" text="❌">
      <formula>NOT(ISERROR(SEARCH("❌",I4)))</formula>
    </cfRule>
  </conditionalFormatting>
  <conditionalFormatting sqref="I24:I30">
    <cfRule type="containsText" dxfId="421" priority="445" operator="containsText" text="❌">
      <formula>NOT(ISERROR(SEARCH(("❌"),(I24))))</formula>
    </cfRule>
  </conditionalFormatting>
  <conditionalFormatting sqref="I34 I37:I40">
    <cfRule type="containsText" dxfId="420" priority="340" operator="containsText" text="❌">
      <formula>NOT(ISERROR(SEARCH(("❌"),(I34))))</formula>
    </cfRule>
  </conditionalFormatting>
  <conditionalFormatting sqref="I41:I49">
    <cfRule type="containsText" dxfId="419" priority="229" operator="containsText" text="❌">
      <formula>NOT(ISERROR(SEARCH("❌",I41)))</formula>
    </cfRule>
  </conditionalFormatting>
  <conditionalFormatting sqref="I50:I70">
    <cfRule type="containsText" dxfId="418" priority="209" operator="containsText" text="❌">
      <formula>NOT(ISERROR(SEARCH(("❌"),(I50))))</formula>
    </cfRule>
  </conditionalFormatting>
  <conditionalFormatting sqref="I71 I74:I75">
    <cfRule type="containsText" dxfId="417" priority="617" operator="containsText" text="❌">
      <formula>NOT(ISERROR(SEARCH("❌",I71)))</formula>
    </cfRule>
  </conditionalFormatting>
  <conditionalFormatting sqref="I76:I81">
    <cfRule type="containsText" dxfId="416" priority="79" operator="containsText" text="❌">
      <formula>NOT(ISERROR(SEARCH(("❌"),(I76))))</formula>
    </cfRule>
  </conditionalFormatting>
  <conditionalFormatting sqref="I82:I91">
    <cfRule type="containsText" dxfId="415" priority="14" operator="containsText" text="❌">
      <formula>NOT(ISERROR(SEARCH("❌",I82)))</formula>
    </cfRule>
  </conditionalFormatting>
  <conditionalFormatting sqref="J4 AE4:AE7 J6:J7">
    <cfRule type="cellIs" dxfId="414" priority="523" operator="equal">
      <formula>"Catastrófico"</formula>
    </cfRule>
    <cfRule type="cellIs" dxfId="413" priority="524" operator="equal">
      <formula>"Mayor"</formula>
    </cfRule>
    <cfRule type="cellIs" dxfId="412" priority="525" operator="equal">
      <formula>"Moderado"</formula>
    </cfRule>
    <cfRule type="cellIs" dxfId="411" priority="526" operator="equal">
      <formula>"Menor"</formula>
    </cfRule>
    <cfRule type="cellIs" dxfId="410" priority="527" operator="equal">
      <formula>"Leve"</formula>
    </cfRule>
  </conditionalFormatting>
  <conditionalFormatting sqref="J9:J12">
    <cfRule type="cellIs" dxfId="409" priority="496" operator="equal">
      <formula>"Mayor"</formula>
    </cfRule>
    <cfRule type="cellIs" dxfId="408" priority="497" operator="equal">
      <formula>"Moderado"</formula>
    </cfRule>
    <cfRule type="cellIs" dxfId="407" priority="499" operator="equal">
      <formula>"Leve"</formula>
    </cfRule>
    <cfRule type="cellIs" dxfId="406" priority="495" operator="equal">
      <formula>"Catastrófico"</formula>
    </cfRule>
    <cfRule type="cellIs" dxfId="405" priority="498" operator="equal">
      <formula>"Menor"</formula>
    </cfRule>
  </conditionalFormatting>
  <conditionalFormatting sqref="J14:J15 AE14:AE17 J17 J19 AE19:AE23 J22">
    <cfRule type="cellIs" dxfId="404" priority="477" operator="equal">
      <formula>"Catastrófico"</formula>
    </cfRule>
    <cfRule type="cellIs" dxfId="403" priority="479" operator="equal">
      <formula>"Moderado"</formula>
    </cfRule>
    <cfRule type="cellIs" dxfId="402" priority="481" operator="equal">
      <formula>"Leve"</formula>
    </cfRule>
    <cfRule type="cellIs" dxfId="401" priority="480" operator="equal">
      <formula>"Menor"</formula>
    </cfRule>
    <cfRule type="cellIs" dxfId="400" priority="478" operator="equal">
      <formula>"Mayor"</formula>
    </cfRule>
  </conditionalFormatting>
  <conditionalFormatting sqref="J24:J26 AE24:AE26">
    <cfRule type="cellIs" dxfId="399" priority="409" operator="equal">
      <formula>"Leve"</formula>
    </cfRule>
    <cfRule type="cellIs" dxfId="398" priority="408" operator="equal">
      <formula>"Menor"</formula>
    </cfRule>
    <cfRule type="cellIs" dxfId="397" priority="407" operator="equal">
      <formula>"Moderado"</formula>
    </cfRule>
    <cfRule type="cellIs" dxfId="396" priority="406" operator="equal">
      <formula>"Mayor"</formula>
    </cfRule>
    <cfRule type="cellIs" dxfId="395" priority="405" operator="equal">
      <formula>"Catastrófico"</formula>
    </cfRule>
  </conditionalFormatting>
  <conditionalFormatting sqref="J28:J31">
    <cfRule type="cellIs" dxfId="394" priority="391" operator="equal">
      <formula>"Mayor"</formula>
    </cfRule>
    <cfRule type="cellIs" dxfId="393" priority="390" operator="equal">
      <formula>"Catastrófico"</formula>
    </cfRule>
    <cfRule type="cellIs" dxfId="392" priority="392" operator="equal">
      <formula>"Moderado"</formula>
    </cfRule>
    <cfRule type="cellIs" dxfId="391" priority="393" operator="equal">
      <formula>"Menor"</formula>
    </cfRule>
    <cfRule type="cellIs" dxfId="390" priority="394" operator="equal">
      <formula>"Leve"</formula>
    </cfRule>
  </conditionalFormatting>
  <conditionalFormatting sqref="J34 J37 J39">
    <cfRule type="cellIs" dxfId="389" priority="322" operator="equal">
      <formula>"Leve"</formula>
    </cfRule>
    <cfRule type="cellIs" dxfId="388" priority="319" operator="equal">
      <formula>"Mayor"</formula>
    </cfRule>
    <cfRule type="cellIs" dxfId="387" priority="321" operator="equal">
      <formula>"Menor"</formula>
    </cfRule>
    <cfRule type="cellIs" dxfId="386" priority="320" operator="equal">
      <formula>"Moderado"</formula>
    </cfRule>
    <cfRule type="cellIs" dxfId="385" priority="318" operator="equal">
      <formula>"Catastrófico"</formula>
    </cfRule>
  </conditionalFormatting>
  <conditionalFormatting sqref="J41:J44 AE41:AE46 J46 J48">
    <cfRule type="cellIs" dxfId="384" priority="275" operator="equal">
      <formula>"Catastrófico"</formula>
    </cfRule>
    <cfRule type="cellIs" dxfId="383" priority="276" operator="equal">
      <formula>"Mayor"</formula>
    </cfRule>
    <cfRule type="cellIs" dxfId="382" priority="279" operator="equal">
      <formula>"Leve"</formula>
    </cfRule>
    <cfRule type="cellIs" dxfId="381" priority="278" operator="equal">
      <formula>"Menor"</formula>
    </cfRule>
    <cfRule type="cellIs" dxfId="380" priority="277" operator="equal">
      <formula>"Moderado"</formula>
    </cfRule>
  </conditionalFormatting>
  <conditionalFormatting sqref="J50:J51">
    <cfRule type="cellIs" dxfId="379" priority="215" operator="equal">
      <formula>"Catastrófico"</formula>
    </cfRule>
    <cfRule type="cellIs" dxfId="378" priority="216" operator="equal">
      <formula>"Mayor"</formula>
    </cfRule>
    <cfRule type="cellIs" dxfId="377" priority="217" operator="equal">
      <formula>"Moderado"</formula>
    </cfRule>
    <cfRule type="cellIs" dxfId="376" priority="219" operator="equal">
      <formula>"Leve"</formula>
    </cfRule>
    <cfRule type="cellIs" dxfId="375" priority="218" operator="equal">
      <formula>"Menor"</formula>
    </cfRule>
  </conditionalFormatting>
  <conditionalFormatting sqref="J70">
    <cfRule type="cellIs" dxfId="374" priority="80" operator="equal">
      <formula>"Catastrófico"</formula>
    </cfRule>
    <cfRule type="cellIs" dxfId="373" priority="84" operator="equal">
      <formula>"Leve"</formula>
    </cfRule>
    <cfRule type="cellIs" dxfId="372" priority="83" operator="equal">
      <formula>"Menor"</formula>
    </cfRule>
    <cfRule type="cellIs" dxfId="371" priority="82" operator="equal">
      <formula>"Moderado"</formula>
    </cfRule>
    <cfRule type="cellIs" dxfId="370" priority="81" operator="equal">
      <formula>"Mayor"</formula>
    </cfRule>
  </conditionalFormatting>
  <conditionalFormatting sqref="J71 AE71:AE75 J74">
    <cfRule type="cellIs" dxfId="369" priority="630" operator="equal">
      <formula>"Leve"</formula>
    </cfRule>
    <cfRule type="cellIs" dxfId="368" priority="629" operator="equal">
      <formula>"Menor"</formula>
    </cfRule>
    <cfRule type="cellIs" dxfId="367" priority="627" operator="equal">
      <formula>"Mayor"</formula>
    </cfRule>
    <cfRule type="cellIs" dxfId="366" priority="628" operator="equal">
      <formula>"Moderado"</formula>
    </cfRule>
    <cfRule type="cellIs" dxfId="365" priority="626" operator="equal">
      <formula>"Catastrófico"</formula>
    </cfRule>
  </conditionalFormatting>
  <conditionalFormatting sqref="J76 AE76 AE78 J80 AE80:AE81">
    <cfRule type="cellIs" dxfId="364" priority="68" operator="equal">
      <formula>"Moderado"</formula>
    </cfRule>
    <cfRule type="cellIs" dxfId="363" priority="67" operator="equal">
      <formula>"Mayor"</formula>
    </cfRule>
    <cfRule type="cellIs" dxfId="362" priority="66" operator="equal">
      <formula>"Catastrófico"</formula>
    </cfRule>
    <cfRule type="cellIs" dxfId="361" priority="70" operator="equal">
      <formula>"Leve"</formula>
    </cfRule>
    <cfRule type="cellIs" dxfId="360" priority="69" operator="equal">
      <formula>"Menor"</formula>
    </cfRule>
  </conditionalFormatting>
  <conditionalFormatting sqref="J82 AE82 AE85:AE86">
    <cfRule type="cellIs" dxfId="359" priority="611" operator="equal">
      <formula>"Leve"</formula>
    </cfRule>
    <cfRule type="cellIs" dxfId="358" priority="609" operator="equal">
      <formula>"Moderado"</formula>
    </cfRule>
    <cfRule type="cellIs" dxfId="357" priority="610" operator="equal">
      <formula>"Menor"</formula>
    </cfRule>
    <cfRule type="cellIs" dxfId="356" priority="608" operator="equal">
      <formula>"Mayor"</formula>
    </cfRule>
    <cfRule type="cellIs" dxfId="355" priority="607" operator="equal">
      <formula>"Catastrófico"</formula>
    </cfRule>
  </conditionalFormatting>
  <conditionalFormatting sqref="J88:J89">
    <cfRule type="cellIs" dxfId="354" priority="52" operator="equal">
      <formula>"Mayor"</formula>
    </cfRule>
    <cfRule type="cellIs" dxfId="353" priority="53" operator="equal">
      <formula>"Moderado"</formula>
    </cfRule>
    <cfRule type="cellIs" dxfId="352" priority="51" operator="equal">
      <formula>"Catastrófico"</formula>
    </cfRule>
    <cfRule type="cellIs" dxfId="351" priority="55" operator="equal">
      <formula>"Leve"</formula>
    </cfRule>
    <cfRule type="cellIs" dxfId="350" priority="54" operator="equal">
      <formula>"Menor"</formula>
    </cfRule>
  </conditionalFormatting>
  <conditionalFormatting sqref="J91:J92">
    <cfRule type="cellIs" dxfId="349" priority="10" operator="equal">
      <formula>"Alta"</formula>
    </cfRule>
    <cfRule type="cellIs" dxfId="348" priority="12" operator="equal">
      <formula>"Baja"</formula>
    </cfRule>
    <cfRule type="cellIs" dxfId="347" priority="13" operator="equal">
      <formula>"Muy Baja"</formula>
    </cfRule>
    <cfRule type="cellIs" dxfId="346" priority="9" operator="equal">
      <formula>"Muy Alta"</formula>
    </cfRule>
    <cfRule type="cellIs" dxfId="345" priority="11" operator="equal">
      <formula>"Media"</formula>
    </cfRule>
  </conditionalFormatting>
  <conditionalFormatting sqref="L4 AG4:AG9">
    <cfRule type="cellIs" dxfId="344" priority="522" operator="equal">
      <formula>"Bajo"</formula>
    </cfRule>
    <cfRule type="cellIs" dxfId="343" priority="521" operator="equal">
      <formula>"Moderado"</formula>
    </cfRule>
    <cfRule type="cellIs" dxfId="342" priority="520" operator="equal">
      <formula>"Alto"</formula>
    </cfRule>
    <cfRule type="cellIs" dxfId="341" priority="519" operator="equal">
      <formula>"Extremo"</formula>
    </cfRule>
  </conditionalFormatting>
  <conditionalFormatting sqref="L6:L7">
    <cfRule type="cellIs" dxfId="340" priority="507" operator="equal">
      <formula>"Alto"</formula>
    </cfRule>
    <cfRule type="cellIs" dxfId="339" priority="509" operator="equal">
      <formula>"Bajo"</formula>
    </cfRule>
    <cfRule type="cellIs" dxfId="338" priority="508" operator="equal">
      <formula>"Moderado"</formula>
    </cfRule>
    <cfRule type="cellIs" dxfId="337" priority="506" operator="equal">
      <formula>"Extremo"</formula>
    </cfRule>
  </conditionalFormatting>
  <conditionalFormatting sqref="L9:L12">
    <cfRule type="cellIs" dxfId="336" priority="493" operator="equal">
      <formula>"Moderado"</formula>
    </cfRule>
    <cfRule type="cellIs" dxfId="335" priority="491" operator="equal">
      <formula>"Extremo"</formula>
    </cfRule>
    <cfRule type="cellIs" dxfId="334" priority="492" operator="equal">
      <formula>"Alto"</formula>
    </cfRule>
    <cfRule type="cellIs" dxfId="333" priority="494" operator="equal">
      <formula>"Bajo"</formula>
    </cfRule>
  </conditionalFormatting>
  <conditionalFormatting sqref="L14:L15 AG14:AG17 AG19:AG23">
    <cfRule type="cellIs" dxfId="332" priority="473" operator="equal">
      <formula>"Extremo"</formula>
    </cfRule>
    <cfRule type="cellIs" dxfId="331" priority="474" operator="equal">
      <formula>"Alto"</formula>
    </cfRule>
    <cfRule type="cellIs" dxfId="330" priority="475" operator="equal">
      <formula>"Moderado"</formula>
    </cfRule>
    <cfRule type="cellIs" dxfId="329" priority="476" operator="equal">
      <formula>"Bajo"</formula>
    </cfRule>
  </conditionalFormatting>
  <conditionalFormatting sqref="L17">
    <cfRule type="cellIs" dxfId="328" priority="470" operator="equal">
      <formula>"Alto"</formula>
    </cfRule>
    <cfRule type="cellIs" dxfId="327" priority="471" operator="equal">
      <formula>"Moderado"</formula>
    </cfRule>
    <cfRule type="cellIs" dxfId="326" priority="469" operator="equal">
      <formula>"Extremo"</formula>
    </cfRule>
    <cfRule type="cellIs" dxfId="325" priority="472" operator="equal">
      <formula>"Bajo"</formula>
    </cfRule>
  </conditionalFormatting>
  <conditionalFormatting sqref="L19">
    <cfRule type="cellIs" dxfId="324" priority="463" operator="equal">
      <formula>"Bajo"</formula>
    </cfRule>
    <cfRule type="cellIs" dxfId="323" priority="462" operator="equal">
      <formula>"Moderado"</formula>
    </cfRule>
    <cfRule type="cellIs" dxfId="322" priority="461" operator="equal">
      <formula>"Alto"</formula>
    </cfRule>
    <cfRule type="cellIs" dxfId="321" priority="460" operator="equal">
      <formula>"Extremo"</formula>
    </cfRule>
  </conditionalFormatting>
  <conditionalFormatting sqref="L24:L26 AG24:AG26">
    <cfRule type="cellIs" dxfId="316" priority="410" operator="equal">
      <formula>"Extremo"</formula>
    </cfRule>
    <cfRule type="cellIs" dxfId="315" priority="411" operator="equal">
      <formula>"Alto"</formula>
    </cfRule>
    <cfRule type="cellIs" dxfId="314" priority="412" operator="equal">
      <formula>"Moderado"</formula>
    </cfRule>
    <cfRule type="cellIs" dxfId="313" priority="413" operator="equal">
      <formula>"Bajo"</formula>
    </cfRule>
  </conditionalFormatting>
  <conditionalFormatting sqref="L28:L31">
    <cfRule type="cellIs" dxfId="312" priority="389" operator="equal">
      <formula>"Bajo"</formula>
    </cfRule>
    <cfRule type="cellIs" dxfId="311" priority="388" operator="equal">
      <formula>"Moderado"</formula>
    </cfRule>
    <cfRule type="cellIs" dxfId="310" priority="386" operator="equal">
      <formula>"Extremo"</formula>
    </cfRule>
    <cfRule type="cellIs" dxfId="309" priority="387" operator="equal">
      <formula>"Alto"</formula>
    </cfRule>
  </conditionalFormatting>
  <conditionalFormatting sqref="L34">
    <cfRule type="cellIs" dxfId="308" priority="326" operator="equal">
      <formula>"Bajo"</formula>
    </cfRule>
    <cfRule type="cellIs" dxfId="307" priority="323" operator="equal">
      <formula>"Extremo"</formula>
    </cfRule>
    <cfRule type="cellIs" dxfId="306" priority="324" operator="equal">
      <formula>"Alto"</formula>
    </cfRule>
    <cfRule type="cellIs" dxfId="305" priority="325" operator="equal">
      <formula>"Moderado"</formula>
    </cfRule>
  </conditionalFormatting>
  <conditionalFormatting sqref="L37">
    <cfRule type="cellIs" dxfId="304" priority="328" operator="equal">
      <formula>"Alto"</formula>
    </cfRule>
    <cfRule type="cellIs" dxfId="303" priority="329" operator="equal">
      <formula>"Moderado"</formula>
    </cfRule>
    <cfRule type="cellIs" dxfId="302" priority="330" operator="equal">
      <formula>"Bajo"</formula>
    </cfRule>
    <cfRule type="cellIs" dxfId="301" priority="327" operator="equal">
      <formula>"Extremo"</formula>
    </cfRule>
  </conditionalFormatting>
  <conditionalFormatting sqref="L39">
    <cfRule type="cellIs" dxfId="300" priority="338" operator="equal">
      <formula>"Moderado"</formula>
    </cfRule>
    <cfRule type="cellIs" dxfId="299" priority="337" operator="equal">
      <formula>"Alto"</formula>
    </cfRule>
    <cfRule type="cellIs" dxfId="298" priority="336" operator="equal">
      <formula>"Extremo"</formula>
    </cfRule>
    <cfRule type="cellIs" dxfId="297" priority="339" operator="equal">
      <formula>"Bajo"</formula>
    </cfRule>
  </conditionalFormatting>
  <conditionalFormatting sqref="L41:L44">
    <cfRule type="cellIs" dxfId="296" priority="264" operator="equal">
      <formula>"Moderado"</formula>
    </cfRule>
    <cfRule type="cellIs" dxfId="295" priority="262" operator="equal">
      <formula>"Extremo"</formula>
    </cfRule>
    <cfRule type="cellIs" dxfId="294" priority="263" operator="equal">
      <formula>"Alto"</formula>
    </cfRule>
    <cfRule type="cellIs" dxfId="293" priority="265" operator="equal">
      <formula>"Bajo"</formula>
    </cfRule>
  </conditionalFormatting>
  <conditionalFormatting sqref="L46">
    <cfRule type="cellIs" dxfId="292" priority="254" operator="equal">
      <formula>"Alto"</formula>
    </cfRule>
    <cfRule type="cellIs" dxfId="291" priority="253" operator="equal">
      <formula>"Extremo"</formula>
    </cfRule>
    <cfRule type="cellIs" dxfId="290" priority="256" operator="equal">
      <formula>"Bajo"</formula>
    </cfRule>
    <cfRule type="cellIs" dxfId="289" priority="255" operator="equal">
      <formula>"Moderado"</formula>
    </cfRule>
  </conditionalFormatting>
  <conditionalFormatting sqref="L48">
    <cfRule type="cellIs" dxfId="288" priority="247" operator="equal">
      <formula>"Bajo"</formula>
    </cfRule>
    <cfRule type="cellIs" dxfId="287" priority="244" operator="equal">
      <formula>"Extremo"</formula>
    </cfRule>
    <cfRule type="cellIs" dxfId="286" priority="245" operator="equal">
      <formula>"Alto"</formula>
    </cfRule>
    <cfRule type="cellIs" dxfId="285" priority="246" operator="equal">
      <formula>"Moderado"</formula>
    </cfRule>
  </conditionalFormatting>
  <conditionalFormatting sqref="L50:L51">
    <cfRule type="cellIs" dxfId="284" priority="220" operator="equal">
      <formula>"Extremo"</formula>
    </cfRule>
    <cfRule type="cellIs" dxfId="283" priority="221" operator="equal">
      <formula>"Alto"</formula>
    </cfRule>
    <cfRule type="cellIs" dxfId="282" priority="222" operator="equal">
      <formula>"Moderado"</formula>
    </cfRule>
    <cfRule type="cellIs" dxfId="281" priority="223" operator="equal">
      <formula>"Bajo"</formula>
    </cfRule>
  </conditionalFormatting>
  <conditionalFormatting sqref="L56">
    <cfRule type="cellIs" dxfId="280" priority="181" operator="equal">
      <formula>"Bajo"</formula>
    </cfRule>
    <cfRule type="cellIs" dxfId="279" priority="180" operator="equal">
      <formula>"Moderado"</formula>
    </cfRule>
    <cfRule type="cellIs" dxfId="278" priority="179" operator="equal">
      <formula>"Alto"</formula>
    </cfRule>
    <cfRule type="cellIs" dxfId="277" priority="178" operator="equal">
      <formula>"Extremo"</formula>
    </cfRule>
  </conditionalFormatting>
  <conditionalFormatting sqref="L59">
    <cfRule type="cellIs" dxfId="276" priority="190" operator="equal">
      <formula>"Bajo"</formula>
    </cfRule>
    <cfRule type="cellIs" dxfId="275" priority="189" operator="equal">
      <formula>"Moderado"</formula>
    </cfRule>
    <cfRule type="cellIs" dxfId="274" priority="188" operator="equal">
      <formula>"Alto"</formula>
    </cfRule>
    <cfRule type="cellIs" dxfId="273" priority="187" operator="equal">
      <formula>"Extremo"</formula>
    </cfRule>
  </conditionalFormatting>
  <conditionalFormatting sqref="L65">
    <cfRule type="cellIs" dxfId="272" priority="197" operator="equal">
      <formula>"Alto"</formula>
    </cfRule>
    <cfRule type="cellIs" dxfId="271" priority="198" operator="equal">
      <formula>"Moderado"</formula>
    </cfRule>
    <cfRule type="cellIs" dxfId="270" priority="199" operator="equal">
      <formula>"Bajo"</formula>
    </cfRule>
    <cfRule type="cellIs" dxfId="269" priority="196" operator="equal">
      <formula>"Extremo"</formula>
    </cfRule>
  </conditionalFormatting>
  <conditionalFormatting sqref="L68">
    <cfRule type="cellIs" dxfId="268" priority="206" operator="equal">
      <formula>"Alto"</formula>
    </cfRule>
    <cfRule type="cellIs" dxfId="267" priority="208" operator="equal">
      <formula>"Bajo"</formula>
    </cfRule>
    <cfRule type="cellIs" dxfId="266" priority="205" operator="equal">
      <formula>"Extremo"</formula>
    </cfRule>
    <cfRule type="cellIs" dxfId="265" priority="207" operator="equal">
      <formula>"Moderado"</formula>
    </cfRule>
  </conditionalFormatting>
  <conditionalFormatting sqref="L70">
    <cfRule type="cellIs" dxfId="264" priority="107" operator="equal">
      <formula>"Bajo"</formula>
    </cfRule>
    <cfRule type="cellIs" dxfId="263" priority="105" operator="equal">
      <formula>"Alto"</formula>
    </cfRule>
    <cfRule type="cellIs" dxfId="262" priority="104" operator="equal">
      <formula>"Extremo"</formula>
    </cfRule>
    <cfRule type="cellIs" dxfId="261" priority="106" operator="equal">
      <formula>"Moderado"</formula>
    </cfRule>
  </conditionalFormatting>
  <conditionalFormatting sqref="L71 AG71:AG75">
    <cfRule type="cellIs" dxfId="260" priority="625" operator="equal">
      <formula>"Bajo"</formula>
    </cfRule>
    <cfRule type="cellIs" dxfId="259" priority="624" operator="equal">
      <formula>"Moderado"</formula>
    </cfRule>
    <cfRule type="cellIs" dxfId="258" priority="623" operator="equal">
      <formula>"Alto"</formula>
    </cfRule>
    <cfRule type="cellIs" dxfId="257" priority="622" operator="equal">
      <formula>"Extremo"</formula>
    </cfRule>
  </conditionalFormatting>
  <conditionalFormatting sqref="L74">
    <cfRule type="cellIs" dxfId="256" priority="619" operator="equal">
      <formula>"Alto"</formula>
    </cfRule>
    <cfRule type="cellIs" dxfId="255" priority="620" operator="equal">
      <formula>"Moderado"</formula>
    </cfRule>
    <cfRule type="cellIs" dxfId="254" priority="621" operator="equal">
      <formula>"Bajo"</formula>
    </cfRule>
    <cfRule type="cellIs" dxfId="253" priority="618" operator="equal">
      <formula>"Extremo"</formula>
    </cfRule>
  </conditionalFormatting>
  <conditionalFormatting sqref="L76 AG76 AG78 AG80:AG81">
    <cfRule type="cellIs" dxfId="252" priority="72" operator="equal">
      <formula>"Alto"</formula>
    </cfRule>
    <cfRule type="cellIs" dxfId="251" priority="74" operator="equal">
      <formula>"Bajo"</formula>
    </cfRule>
    <cfRule type="cellIs" dxfId="250" priority="71" operator="equal">
      <formula>"Extremo"</formula>
    </cfRule>
    <cfRule type="cellIs" dxfId="249" priority="73" operator="equal">
      <formula>"Moderado"</formula>
    </cfRule>
  </conditionalFormatting>
  <conditionalFormatting sqref="L80">
    <cfRule type="cellIs" dxfId="248" priority="75" operator="equal">
      <formula>"Extremo"</formula>
    </cfRule>
    <cfRule type="cellIs" dxfId="247" priority="76" operator="equal">
      <formula>"Alto"</formula>
    </cfRule>
    <cfRule type="cellIs" dxfId="246" priority="77" operator="equal">
      <formula>"Moderado"</formula>
    </cfRule>
    <cfRule type="cellIs" dxfId="245" priority="78" operator="equal">
      <formula>"Bajo"</formula>
    </cfRule>
  </conditionalFormatting>
  <conditionalFormatting sqref="L82 AG82 AG85:AG86">
    <cfRule type="cellIs" dxfId="244" priority="604" operator="equal">
      <formula>"Alto"</formula>
    </cfRule>
    <cfRule type="cellIs" dxfId="243" priority="603" operator="equal">
      <formula>"Extremo"</formula>
    </cfRule>
    <cfRule type="cellIs" dxfId="242" priority="606" operator="equal">
      <formula>"Bajo"</formula>
    </cfRule>
    <cfRule type="cellIs" dxfId="241" priority="605" operator="equal">
      <formula>"Moderado"</formula>
    </cfRule>
  </conditionalFormatting>
  <conditionalFormatting sqref="L89">
    <cfRule type="cellIs" dxfId="240" priority="46" operator="equal">
      <formula>"Bajo"</formula>
    </cfRule>
    <cfRule type="cellIs" dxfId="239" priority="45" operator="equal">
      <formula>"Moderado"</formula>
    </cfRule>
    <cfRule type="cellIs" dxfId="238" priority="43" operator="equal">
      <formula>"Extremo"</formula>
    </cfRule>
    <cfRule type="cellIs" dxfId="237" priority="44" operator="equal">
      <formula>"Alto"</formula>
    </cfRule>
  </conditionalFormatting>
  <conditionalFormatting sqref="L91:L92">
    <cfRule type="cellIs" dxfId="236" priority="7" operator="equal">
      <formula>"Moderado"</formula>
    </cfRule>
    <cfRule type="cellIs" dxfId="235" priority="6" operator="equal">
      <formula>"Alto"</formula>
    </cfRule>
    <cfRule type="cellIs" dxfId="234" priority="5" operator="equal">
      <formula>"Extremo"</formula>
    </cfRule>
    <cfRule type="cellIs" dxfId="233" priority="8" operator="equal">
      <formula>"Bajo"</formula>
    </cfRule>
  </conditionalFormatting>
  <conditionalFormatting sqref="N30:N33">
    <cfRule type="containsText" dxfId="232" priority="375" operator="containsText" text="Moderado">
      <formula>NOT(ISERROR(SEARCH(("Moderado"),(N30))))</formula>
    </cfRule>
    <cfRule type="containsText" dxfId="231" priority="376" operator="containsText" text="Alto">
      <formula>NOT(ISERROR(SEARCH(("Alto"),(N30))))</formula>
    </cfRule>
    <cfRule type="containsText" dxfId="230" priority="377" operator="containsText" text="Extremo">
      <formula>NOT(ISERROR(SEARCH(("Extremo"),(N30))))</formula>
    </cfRule>
    <cfRule type="containsText" dxfId="229" priority="374" operator="containsText" text="Bajo">
      <formula>NOT(ISERROR(SEARCH(("Bajo"),(N30))))</formula>
    </cfRule>
  </conditionalFormatting>
  <conditionalFormatting sqref="N82">
    <cfRule type="containsText" dxfId="228" priority="26" operator="containsText" text="Alto">
      <formula>NOT(ISERROR(SEARCH("Alto",N82)))</formula>
    </cfRule>
    <cfRule type="containsText" dxfId="227" priority="27" operator="containsText" text="Extremo">
      <formula>NOT(ISERROR(SEARCH("Extremo",N82)))</formula>
    </cfRule>
    <cfRule type="containsText" dxfId="226" priority="25" operator="containsText" text="Moderado">
      <formula>NOT(ISERROR(SEARCH("Moderado",N82)))</formula>
    </cfRule>
    <cfRule type="containsText" dxfId="225" priority="24" operator="containsText" text="Bajo">
      <formula>NOT(ISERROR(SEARCH("Bajo",N82)))</formula>
    </cfRule>
  </conditionalFormatting>
  <conditionalFormatting sqref="N85:N86">
    <cfRule type="containsText" dxfId="224" priority="23" operator="containsText" text="Extremo">
      <formula>NOT(ISERROR(SEARCH("Extremo",N85)))</formula>
    </cfRule>
    <cfRule type="containsText" dxfId="223" priority="22" operator="containsText" text="Alto">
      <formula>NOT(ISERROR(SEARCH("Alto",N85)))</formula>
    </cfRule>
    <cfRule type="containsText" dxfId="222" priority="21" operator="containsText" text="Moderado">
      <formula>NOT(ISERROR(SEARCH("Moderado",N85)))</formula>
    </cfRule>
    <cfRule type="containsText" dxfId="221" priority="20" operator="containsText" text="Bajo">
      <formula>NOT(ISERROR(SEARCH("Bajo",N85)))</formula>
    </cfRule>
  </conditionalFormatting>
  <conditionalFormatting sqref="N91:N92">
    <cfRule type="containsText" dxfId="220" priority="3" operator="containsText" text="Alto">
      <formula>NOT(ISERROR(SEARCH("Alto",N91)))</formula>
    </cfRule>
    <cfRule type="containsText" dxfId="219" priority="4" operator="containsText" text="Extremo">
      <formula>NOT(ISERROR(SEARCH("Extremo",N91)))</formula>
    </cfRule>
    <cfRule type="containsText" dxfId="218" priority="1" operator="containsText" text="Bajo">
      <formula>NOT(ISERROR(SEARCH("Bajo",N91)))</formula>
    </cfRule>
    <cfRule type="containsText" dxfId="217" priority="2" operator="containsText" text="Moderado">
      <formula>NOT(ISERROR(SEARCH("Moderado",N91)))</formula>
    </cfRule>
  </conditionalFormatting>
  <conditionalFormatting sqref="AC10">
    <cfRule type="cellIs" dxfId="216" priority="542" operator="equal">
      <formula>"Muy Alta"</formula>
    </cfRule>
    <cfRule type="cellIs" dxfId="215" priority="541" operator="equal">
      <formula>"Alta"</formula>
    </cfRule>
    <cfRule type="cellIs" dxfId="214" priority="540" operator="equal">
      <formula>"Media"</formula>
    </cfRule>
    <cfRule type="cellIs" dxfId="213" priority="539" operator="equal">
      <formula>"Baja"</formula>
    </cfRule>
    <cfRule type="cellIs" dxfId="212" priority="538" operator="equal">
      <formula>"Muy Baja"</formula>
    </cfRule>
  </conditionalFormatting>
  <conditionalFormatting sqref="AC11:AC12">
    <cfRule type="cellIs" dxfId="211" priority="574" operator="equal">
      <formula>"Muy Alta"</formula>
    </cfRule>
    <cfRule type="cellIs" dxfId="210" priority="578" operator="equal">
      <formula>"Muy Baja"</formula>
    </cfRule>
    <cfRule type="cellIs" dxfId="209" priority="577" operator="equal">
      <formula>"Baja"</formula>
    </cfRule>
    <cfRule type="cellIs" dxfId="208" priority="576" operator="equal">
      <formula>"Media"</formula>
    </cfRule>
    <cfRule type="cellIs" dxfId="207" priority="575" operator="equal">
      <formula>"Alta"</formula>
    </cfRule>
  </conditionalFormatting>
  <conditionalFormatting sqref="AC28:AC40">
    <cfRule type="cellIs" dxfId="206" priority="286" operator="equal">
      <formula>"Alta"</formula>
    </cfRule>
    <cfRule type="cellIs" dxfId="205" priority="285" operator="equal">
      <formula>"Muy Alta"</formula>
    </cfRule>
    <cfRule type="cellIs" dxfId="204" priority="287" operator="equal">
      <formula>"Media"</formula>
    </cfRule>
    <cfRule type="cellIs" dxfId="203" priority="288" operator="equal">
      <formula>"Baja"</formula>
    </cfRule>
    <cfRule type="cellIs" dxfId="202" priority="289" operator="equal">
      <formula>"Muy Baja"</formula>
    </cfRule>
  </conditionalFormatting>
  <conditionalFormatting sqref="AC41:AC46">
    <cfRule type="cellIs" dxfId="201" priority="280" operator="equal">
      <formula>"Muy Alta"</formula>
    </cfRule>
    <cfRule type="cellIs" dxfId="200" priority="281" operator="equal">
      <formula>"Alta"</formula>
    </cfRule>
    <cfRule type="cellIs" dxfId="199" priority="282" operator="equal">
      <formula>"Media"</formula>
    </cfRule>
    <cfRule type="cellIs" dxfId="198" priority="283" operator="equal">
      <formula>"Baja"</formula>
    </cfRule>
    <cfRule type="cellIs" dxfId="197" priority="284" operator="equal">
      <formula>"Muy Baja"</formula>
    </cfRule>
  </conditionalFormatting>
  <conditionalFormatting sqref="AC48:AC49">
    <cfRule type="cellIs" dxfId="196" priority="242" operator="equal">
      <formula>"Baja"</formula>
    </cfRule>
    <cfRule type="cellIs" dxfId="195" priority="241" operator="equal">
      <formula>"Media"</formula>
    </cfRule>
    <cfRule type="cellIs" dxfId="194" priority="240" operator="equal">
      <formula>"Alta"</formula>
    </cfRule>
    <cfRule type="cellIs" dxfId="193" priority="239" operator="equal">
      <formula>"Muy Alta"</formula>
    </cfRule>
    <cfRule type="cellIs" dxfId="192" priority="243" operator="equal">
      <formula>"Muy Baja"</formula>
    </cfRule>
  </conditionalFormatting>
  <conditionalFormatting sqref="AC50:AC53 F53 F56">
    <cfRule type="cellIs" dxfId="191" priority="168" operator="equal">
      <formula>"Muy Baja"</formula>
    </cfRule>
    <cfRule type="cellIs" dxfId="190" priority="166" operator="equal">
      <formula>"Media"</formula>
    </cfRule>
    <cfRule type="cellIs" dxfId="189" priority="164" operator="equal">
      <formula>"Muy Alta"</formula>
    </cfRule>
    <cfRule type="cellIs" dxfId="188" priority="165" operator="equal">
      <formula>"Alta"</formula>
    </cfRule>
    <cfRule type="cellIs" dxfId="187" priority="167" operator="equal">
      <formula>"Baja"</formula>
    </cfRule>
  </conditionalFormatting>
  <conditionalFormatting sqref="AC55:AC56">
    <cfRule type="cellIs" dxfId="186" priority="159" operator="equal">
      <formula>"Muy Alta"</formula>
    </cfRule>
    <cfRule type="cellIs" dxfId="185" priority="160" operator="equal">
      <formula>"Alta"</formula>
    </cfRule>
    <cfRule type="cellIs" dxfId="184" priority="161" operator="equal">
      <formula>"Media"</formula>
    </cfRule>
    <cfRule type="cellIs" dxfId="183" priority="162" operator="equal">
      <formula>"Baja"</formula>
    </cfRule>
    <cfRule type="cellIs" dxfId="182" priority="163" operator="equal">
      <formula>"Muy Baja"</formula>
    </cfRule>
  </conditionalFormatting>
  <conditionalFormatting sqref="AC58:AC60">
    <cfRule type="cellIs" dxfId="181" priority="135" operator="equal">
      <formula>"Muy Baja"</formula>
    </cfRule>
    <cfRule type="cellIs" dxfId="180" priority="131" operator="equal">
      <formula>"Muy Alta"</formula>
    </cfRule>
    <cfRule type="cellIs" dxfId="179" priority="134" operator="equal">
      <formula>"Baja"</formula>
    </cfRule>
    <cfRule type="cellIs" dxfId="178" priority="132" operator="equal">
      <formula>"Alta"</formula>
    </cfRule>
    <cfRule type="cellIs" dxfId="177" priority="133" operator="equal">
      <formula>"Media"</formula>
    </cfRule>
  </conditionalFormatting>
  <conditionalFormatting sqref="AC62:AC65">
    <cfRule type="cellIs" dxfId="176" priority="115" operator="equal">
      <formula>"Media"</formula>
    </cfRule>
    <cfRule type="cellIs" dxfId="175" priority="114" operator="equal">
      <formula>"Alta"</formula>
    </cfRule>
    <cfRule type="cellIs" dxfId="174" priority="113" operator="equal">
      <formula>"Muy Alta"</formula>
    </cfRule>
    <cfRule type="cellIs" dxfId="173" priority="117" operator="equal">
      <formula>"Muy Baja"</formula>
    </cfRule>
    <cfRule type="cellIs" dxfId="172" priority="116" operator="equal">
      <formula>"Baja"</formula>
    </cfRule>
  </conditionalFormatting>
  <conditionalFormatting sqref="AC67:AC68">
    <cfRule type="cellIs" dxfId="171" priority="158" operator="equal">
      <formula>"Muy Baja"</formula>
    </cfRule>
    <cfRule type="cellIs" dxfId="170" priority="154" operator="equal">
      <formula>"Muy Alta"</formula>
    </cfRule>
    <cfRule type="cellIs" dxfId="169" priority="157" operator="equal">
      <formula>"Baja"</formula>
    </cfRule>
    <cfRule type="cellIs" dxfId="168" priority="156" operator="equal">
      <formula>"Media"</formula>
    </cfRule>
    <cfRule type="cellIs" dxfId="167" priority="155" operator="equal">
      <formula>"Alta"</formula>
    </cfRule>
  </conditionalFormatting>
  <conditionalFormatting sqref="AC70">
    <cfRule type="cellIs" dxfId="166" priority="85" operator="equal">
      <formula>"Muy Alta"</formula>
    </cfRule>
    <cfRule type="cellIs" dxfId="165" priority="89" operator="equal">
      <formula>"Muy Baja"</formula>
    </cfRule>
    <cfRule type="cellIs" dxfId="164" priority="88" operator="equal">
      <formula>"Baja"</formula>
    </cfRule>
    <cfRule type="cellIs" dxfId="163" priority="87" operator="equal">
      <formula>"Media"</formula>
    </cfRule>
    <cfRule type="cellIs" dxfId="162" priority="86" operator="equal">
      <formula>"Alta"</formula>
    </cfRule>
  </conditionalFormatting>
  <conditionalFormatting sqref="AC88:AC92">
    <cfRule type="cellIs" dxfId="161" priority="38" operator="equal">
      <formula>"Muy Alta"</formula>
    </cfRule>
    <cfRule type="cellIs" dxfId="160" priority="39" operator="equal">
      <formula>"Alta"</formula>
    </cfRule>
    <cfRule type="cellIs" dxfId="159" priority="40" operator="equal">
      <formula>"Media"</formula>
    </cfRule>
    <cfRule type="cellIs" dxfId="158" priority="41" operator="equal">
      <formula>"Baja"</formula>
    </cfRule>
    <cfRule type="cellIs" dxfId="157" priority="42" operator="equal">
      <formula>"Muy Baja"</formula>
    </cfRule>
  </conditionalFormatting>
  <conditionalFormatting sqref="AE9">
    <cfRule type="cellIs" dxfId="156" priority="488" operator="equal">
      <formula>"Alto"</formula>
    </cfRule>
    <cfRule type="cellIs" dxfId="155" priority="490" operator="equal">
      <formula>"Bajo"</formula>
    </cfRule>
    <cfRule type="cellIs" dxfId="154" priority="487" operator="equal">
      <formula>"Extremo"</formula>
    </cfRule>
    <cfRule type="cellIs" dxfId="153" priority="489" operator="equal">
      <formula>"Moderado"</formula>
    </cfRule>
  </conditionalFormatting>
  <conditionalFormatting sqref="AE10:AE12">
    <cfRule type="cellIs" dxfId="152" priority="536" operator="equal">
      <formula>"Menor"</formula>
    </cfRule>
    <cfRule type="cellIs" dxfId="151" priority="533" operator="equal">
      <formula>"Catastrófico"</formula>
    </cfRule>
    <cfRule type="cellIs" dxfId="150" priority="534" operator="equal">
      <formula>"Mayor"</formula>
    </cfRule>
    <cfRule type="cellIs" dxfId="149" priority="535" operator="equal">
      <formula>"Moderado"</formula>
    </cfRule>
    <cfRule type="cellIs" dxfId="148" priority="537" operator="equal">
      <formula>"Leve"</formula>
    </cfRule>
  </conditionalFormatting>
  <conditionalFormatting sqref="AE28:AE40">
    <cfRule type="cellIs" dxfId="147" priority="290" operator="equal">
      <formula>"Catastrófico"</formula>
    </cfRule>
    <cfRule type="cellIs" dxfId="146" priority="291" operator="equal">
      <formula>"Mayor"</formula>
    </cfRule>
    <cfRule type="cellIs" dxfId="145" priority="294" operator="equal">
      <formula>"Leve"</formula>
    </cfRule>
    <cfRule type="cellIs" dxfId="144" priority="293" operator="equal">
      <formula>"Menor"</formula>
    </cfRule>
    <cfRule type="cellIs" dxfId="143" priority="292" operator="equal">
      <formula>"Moderado"</formula>
    </cfRule>
  </conditionalFormatting>
  <conditionalFormatting sqref="AE48:AE49">
    <cfRule type="cellIs" dxfId="142" priority="235" operator="equal">
      <formula>"Mayor"</formula>
    </cfRule>
    <cfRule type="cellIs" dxfId="141" priority="234" operator="equal">
      <formula>"Catastrófico"</formula>
    </cfRule>
    <cfRule type="cellIs" dxfId="140" priority="238" operator="equal">
      <formula>"Leve"</formula>
    </cfRule>
    <cfRule type="cellIs" dxfId="139" priority="237" operator="equal">
      <formula>"Menor"</formula>
    </cfRule>
    <cfRule type="cellIs" dxfId="138" priority="236" operator="equal">
      <formula>"Moderado"</formula>
    </cfRule>
  </conditionalFormatting>
  <conditionalFormatting sqref="AE50:AE53 J53 J56 J59 J65 J68">
    <cfRule type="cellIs" dxfId="137" priority="170" operator="equal">
      <formula>"Mayor"</formula>
    </cfRule>
    <cfRule type="cellIs" dxfId="136" priority="169" operator="equal">
      <formula>"Catastrófico"</formula>
    </cfRule>
    <cfRule type="cellIs" dxfId="135" priority="173" operator="equal">
      <formula>"Leve"</formula>
    </cfRule>
    <cfRule type="cellIs" dxfId="134" priority="172" operator="equal">
      <formula>"Menor"</formula>
    </cfRule>
    <cfRule type="cellIs" dxfId="133" priority="171" operator="equal">
      <formula>"Moderado"</formula>
    </cfRule>
  </conditionalFormatting>
  <conditionalFormatting sqref="AE55:AE56">
    <cfRule type="cellIs" dxfId="132" priority="152" operator="equal">
      <formula>"Menor"</formula>
    </cfRule>
    <cfRule type="cellIs" dxfId="131" priority="149" operator="equal">
      <formula>"Catastrófico"</formula>
    </cfRule>
    <cfRule type="cellIs" dxfId="130" priority="150" operator="equal">
      <formula>"Mayor"</formula>
    </cfRule>
    <cfRule type="cellIs" dxfId="129" priority="153" operator="equal">
      <formula>"Leve"</formula>
    </cfRule>
    <cfRule type="cellIs" dxfId="128" priority="151" operator="equal">
      <formula>"Moderado"</formula>
    </cfRule>
  </conditionalFormatting>
  <conditionalFormatting sqref="AE58:AE60">
    <cfRule type="cellIs" dxfId="127" priority="127" operator="equal">
      <formula>"Mayor"</formula>
    </cfRule>
    <cfRule type="cellIs" dxfId="126" priority="126" operator="equal">
      <formula>"Catastrófico"</formula>
    </cfRule>
    <cfRule type="cellIs" dxfId="125" priority="129" operator="equal">
      <formula>"Menor"</formula>
    </cfRule>
    <cfRule type="cellIs" dxfId="124" priority="130" operator="equal">
      <formula>"Leve"</formula>
    </cfRule>
    <cfRule type="cellIs" dxfId="123" priority="128" operator="equal">
      <formula>"Moderado"</formula>
    </cfRule>
  </conditionalFormatting>
  <conditionalFormatting sqref="AE62:AE65">
    <cfRule type="cellIs" dxfId="122" priority="110" operator="equal">
      <formula>"Moderado"</formula>
    </cfRule>
    <cfRule type="cellIs" dxfId="121" priority="112" operator="equal">
      <formula>"Leve"</formula>
    </cfRule>
    <cfRule type="cellIs" dxfId="120" priority="108" operator="equal">
      <formula>"Catastrófico"</formula>
    </cfRule>
    <cfRule type="cellIs" dxfId="119" priority="109" operator="equal">
      <formula>"Mayor"</formula>
    </cfRule>
    <cfRule type="cellIs" dxfId="118" priority="111" operator="equal">
      <formula>"Menor"</formula>
    </cfRule>
  </conditionalFormatting>
  <conditionalFormatting sqref="AE67:AE68">
    <cfRule type="cellIs" dxfId="117" priority="145" operator="equal">
      <formula>"Mayor"</formula>
    </cfRule>
    <cfRule type="cellIs" dxfId="116" priority="148" operator="equal">
      <formula>"Leve"</formula>
    </cfRule>
    <cfRule type="cellIs" dxfId="115" priority="144" operator="equal">
      <formula>"Catastrófico"</formula>
    </cfRule>
    <cfRule type="cellIs" dxfId="114" priority="147" operator="equal">
      <formula>"Menor"</formula>
    </cfRule>
    <cfRule type="cellIs" dxfId="113" priority="146" operator="equal">
      <formula>"Moderado"</formula>
    </cfRule>
  </conditionalFormatting>
  <conditionalFormatting sqref="AE70">
    <cfRule type="cellIs" dxfId="112" priority="90" operator="equal">
      <formula>"Catastrófico"</formula>
    </cfRule>
    <cfRule type="cellIs" dxfId="111" priority="91" operator="equal">
      <formula>"Mayor"</formula>
    </cfRule>
    <cfRule type="cellIs" dxfId="110" priority="92" operator="equal">
      <formula>"Moderado"</formula>
    </cfRule>
    <cfRule type="cellIs" dxfId="109" priority="93" operator="equal">
      <formula>"Menor"</formula>
    </cfRule>
    <cfRule type="cellIs" dxfId="108" priority="94" operator="equal">
      <formula>"Leve"</formula>
    </cfRule>
  </conditionalFormatting>
  <conditionalFormatting sqref="AE88:AE92">
    <cfRule type="cellIs" dxfId="107" priority="37" operator="equal">
      <formula>"Leve"</formula>
    </cfRule>
    <cfRule type="cellIs" dxfId="106" priority="34" operator="equal">
      <formula>"Mayor"</formula>
    </cfRule>
    <cfRule type="cellIs" dxfId="105" priority="33" operator="equal">
      <formula>"Catastrófico"</formula>
    </cfRule>
    <cfRule type="cellIs" dxfId="104" priority="35" operator="equal">
      <formula>"Moderado"</formula>
    </cfRule>
    <cfRule type="cellIs" dxfId="103" priority="36" operator="equal">
      <formula>"Menor"</formula>
    </cfRule>
  </conditionalFormatting>
  <conditionalFormatting sqref="AG10">
    <cfRule type="cellIs" dxfId="102" priority="651" operator="equal">
      <formula>"Alto"</formula>
    </cfRule>
    <cfRule type="cellIs" dxfId="101" priority="652" operator="equal">
      <formula>"Moderado"</formula>
    </cfRule>
    <cfRule type="cellIs" dxfId="100" priority="653" operator="equal">
      <formula>"Bajo"</formula>
    </cfRule>
    <cfRule type="cellIs" dxfId="99" priority="650" operator="equal">
      <formula>"Extremo"</formula>
    </cfRule>
  </conditionalFormatting>
  <conditionalFormatting sqref="AG11:AG12">
    <cfRule type="cellIs" dxfId="98" priority="558" operator="equal">
      <formula>"Alto"</formula>
    </cfRule>
    <cfRule type="cellIs" dxfId="97" priority="557" operator="equal">
      <formula>"Extremo"</formula>
    </cfRule>
    <cfRule type="cellIs" dxfId="96" priority="559" operator="equal">
      <formula>"Moderado"</formula>
    </cfRule>
    <cfRule type="cellIs" dxfId="95" priority="560" operator="equal">
      <formula>"Bajo"</formula>
    </cfRule>
  </conditionalFormatting>
  <conditionalFormatting sqref="AG28:AG40">
    <cfRule type="cellIs" dxfId="94" priority="295" operator="equal">
      <formula>"Extremo"</formula>
    </cfRule>
    <cfRule type="cellIs" dxfId="93" priority="296" operator="equal">
      <formula>"Alto"</formula>
    </cfRule>
    <cfRule type="cellIs" dxfId="92" priority="298" operator="equal">
      <formula>"Bajo"</formula>
    </cfRule>
    <cfRule type="cellIs" dxfId="91" priority="297" operator="equal">
      <formula>"Moderado"</formula>
    </cfRule>
  </conditionalFormatting>
  <conditionalFormatting sqref="AG41:AG46">
    <cfRule type="cellIs" dxfId="90" priority="273" operator="equal">
      <formula>"Moderado"</formula>
    </cfRule>
    <cfRule type="cellIs" dxfId="89" priority="274" operator="equal">
      <formula>"Bajo"</formula>
    </cfRule>
    <cfRule type="cellIs" dxfId="88" priority="271" operator="equal">
      <formula>"Extremo"</formula>
    </cfRule>
    <cfRule type="cellIs" dxfId="87" priority="272" operator="equal">
      <formula>"Alto"</formula>
    </cfRule>
  </conditionalFormatting>
  <conditionalFormatting sqref="AG48:AG49">
    <cfRule type="cellIs" dxfId="86" priority="233" operator="equal">
      <formula>"Bajo"</formula>
    </cfRule>
    <cfRule type="cellIs" dxfId="85" priority="232" operator="equal">
      <formula>"Moderado"</formula>
    </cfRule>
    <cfRule type="cellIs" dxfId="84" priority="230" operator="equal">
      <formula>"Extremo"</formula>
    </cfRule>
    <cfRule type="cellIs" dxfId="83" priority="231" operator="equal">
      <formula>"Alto"</formula>
    </cfRule>
  </conditionalFormatting>
  <conditionalFormatting sqref="AG50:AG53 L53">
    <cfRule type="cellIs" dxfId="82" priority="175" operator="equal">
      <formula>"Alto"</formula>
    </cfRule>
    <cfRule type="cellIs" dxfId="81" priority="176" operator="equal">
      <formula>"Moderado"</formula>
    </cfRule>
    <cfRule type="cellIs" dxfId="80" priority="174" operator="equal">
      <formula>"Extremo"</formula>
    </cfRule>
    <cfRule type="cellIs" dxfId="79" priority="177" operator="equal">
      <formula>"Bajo"</formula>
    </cfRule>
  </conditionalFormatting>
  <conditionalFormatting sqref="AG55:AG56">
    <cfRule type="cellIs" dxfId="78" priority="140" operator="equal">
      <formula>"Extremo"</formula>
    </cfRule>
    <cfRule type="cellIs" dxfId="77" priority="142" operator="equal">
      <formula>"Moderado"</formula>
    </cfRule>
    <cfRule type="cellIs" dxfId="76" priority="143" operator="equal">
      <formula>"Bajo"</formula>
    </cfRule>
    <cfRule type="cellIs" dxfId="75" priority="141" operator="equal">
      <formula>"Alto"</formula>
    </cfRule>
  </conditionalFormatting>
  <conditionalFormatting sqref="AG58:AG60">
    <cfRule type="cellIs" dxfId="74" priority="122" operator="equal">
      <formula>"Extremo"</formula>
    </cfRule>
    <cfRule type="cellIs" dxfId="73" priority="123" operator="equal">
      <formula>"Alto"</formula>
    </cfRule>
    <cfRule type="cellIs" dxfId="72" priority="124" operator="equal">
      <formula>"Moderado"</formula>
    </cfRule>
    <cfRule type="cellIs" dxfId="71" priority="125" operator="equal">
      <formula>"Bajo"</formula>
    </cfRule>
  </conditionalFormatting>
  <conditionalFormatting sqref="AG62:AG65">
    <cfRule type="cellIs" dxfId="70" priority="119" operator="equal">
      <formula>"Alto"</formula>
    </cfRule>
    <cfRule type="cellIs" dxfId="69" priority="121" operator="equal">
      <formula>"Bajo"</formula>
    </cfRule>
    <cfRule type="cellIs" dxfId="68" priority="120" operator="equal">
      <formula>"Moderado"</formula>
    </cfRule>
    <cfRule type="cellIs" dxfId="67" priority="118" operator="equal">
      <formula>"Extremo"</formula>
    </cfRule>
  </conditionalFormatting>
  <conditionalFormatting sqref="AG67:AG68">
    <cfRule type="cellIs" dxfId="66" priority="139" operator="equal">
      <formula>"Bajo"</formula>
    </cfRule>
    <cfRule type="cellIs" dxfId="65" priority="138" operator="equal">
      <formula>"Moderado"</formula>
    </cfRule>
    <cfRule type="cellIs" dxfId="64" priority="137" operator="equal">
      <formula>"Alto"</formula>
    </cfRule>
    <cfRule type="cellIs" dxfId="63" priority="136" operator="equal">
      <formula>"Extremo"</formula>
    </cfRule>
  </conditionalFormatting>
  <conditionalFormatting sqref="AG70">
    <cfRule type="cellIs" dxfId="62" priority="96" operator="equal">
      <formula>"Alto"</formula>
    </cfRule>
    <cfRule type="cellIs" dxfId="61" priority="98" operator="equal">
      <formula>"Bajo"</formula>
    </cfRule>
    <cfRule type="cellIs" dxfId="60" priority="97" operator="equal">
      <formula>"Moderado"</formula>
    </cfRule>
    <cfRule type="cellIs" dxfId="59" priority="95" operator="equal">
      <formula>"Extremo"</formula>
    </cfRule>
  </conditionalFormatting>
  <conditionalFormatting sqref="AG88:AG92">
    <cfRule type="cellIs" dxfId="58" priority="31" operator="equal">
      <formula>"Moderado"</formula>
    </cfRule>
    <cfRule type="cellIs" dxfId="57" priority="30" operator="equal">
      <formula>"Alto"</formula>
    </cfRule>
    <cfRule type="cellIs" dxfId="56" priority="29" operator="equal">
      <formula>"Extremo"</formula>
    </cfRule>
    <cfRule type="cellIs" dxfId="55" priority="32" operator="equal">
      <formula>"Bajo"</formula>
    </cfRule>
  </conditionalFormatting>
  <dataValidations disablePrompts="1" count="2">
    <dataValidation type="list" allowBlank="1" showErrorMessage="1" sqref="Z70:AA70 V59:V60 V62:V63 V53:W53 V56:W56 W60 V65:W65 V68:W68 Y53:AA53 Y56:AA56 Y60:AA60 Y65:AA65 Y68:AA68" xr:uid="{0DF3793A-E24D-497C-A337-88FCCDF0A662}">
      <formula1>#REF!</formula1>
    </dataValidation>
    <dataValidation allowBlank="1" showInputMessage="1" showErrorMessage="1" sqref="AN14" xr:uid="{027296A3-1E3E-47DA-93DC-6A94A6D7BB4E}"/>
  </dataValidations>
  <pageMargins left="0.7" right="0.7" top="0.75" bottom="0.75" header="0.3" footer="0.3"/>
  <pageSetup scale="10" orientation="portrait" r:id="rId1"/>
  <drawing r:id="rId2"/>
  <legacyDrawing r:id="rId3"/>
  <extLst>
    <ext xmlns:x14="http://schemas.microsoft.com/office/spreadsheetml/2009/9/main" uri="{CCE6A557-97BC-4b89-ADB6-D9C93CAAB3DF}">
      <x14:dataValidations xmlns:xm="http://schemas.microsoft.com/office/excel/2006/main" disablePrompts="1" count="6">
        <x14:dataValidation type="custom" allowBlank="1" showInputMessage="1" showErrorMessage="1" error="Recuerde que las acciones se generan bajo la medida de mitigar el riesgo" xr:uid="{DF02978C-8A1E-4C25-9118-3CFA100474E6}">
          <x14:formula1>
            <xm:f>IF(OR(AH19='C:\Users\sebastian\Downloads\[GESTION STC 25082023.xlsx]Opciones Tratamiento'!#REF!,AH19='C:\Users\sebastian\Downloads\[GESTION STC 25082023.xlsx]Opciones Tratamiento'!#REF!,AH19='C:\Users\sebastian\Downloads\[GESTION STC 25082023.xlsx]Opciones Tratamiento'!#REF!),ISBLANK(AH19),ISTEXT(AH19))</xm:f>
          </x14:formula1>
          <xm:sqref>AJ19:AK19</xm:sqref>
        </x14:dataValidation>
        <x14:dataValidation type="custom" allowBlank="1" showInputMessage="1" showErrorMessage="1" error="Recuerde que las acciones se generan bajo la medida de mitigar el riesgo" xr:uid="{E26DFC65-63E9-4B94-AC32-55FF6F64687E}">
          <x14:formula1>
            <xm:f>IF(OR(AH91='C:\Users\sebastian\Downloads\[RIESGOSASUNTOSLOCALES04092023 (Autoguardado).xlsx]Opciones Tratamiento'!#REF!,AH91='C:\Users\sebastian\Downloads\[RIESGOSASUNTOSLOCALES04092023 (Autoguardado).xlsx]Opciones Tratamiento'!#REF!,AH91='C:\Users\sebastian\Downloads\[RIESGOSASUNTOSLOCALES04092023 (Autoguardado).xlsx]Opciones Tratamiento'!#REF!),ISBLANK(AH91),ISTEXT(AH91))</xm:f>
          </x14:formula1>
          <xm:sqref>AL91:AL92 AM92</xm:sqref>
        </x14:dataValidation>
        <x14:dataValidation type="custom" allowBlank="1" showInputMessage="1" showErrorMessage="1" error="Recuerde que las acciones se generan bajo la medida de mitigar el riesgo" xr:uid="{BCB3713D-13F1-4E27-85D3-50101F8B4175}">
          <x14:formula1>
            <xm:f>IF(OR(AH91='C:\Users\sebastian\Downloads\[RIESGOSASUNTOSLOCALES04092023 (Autoguardado).xlsx]Opciones Tratamiento'!#REF!,AH91='C:\Users\sebastian\Downloads\[RIESGOSASUNTOSLOCALES04092023 (Autoguardado).xlsx]Opciones Tratamiento'!#REF!,AH91='C:\Users\sebastian\Downloads\[RIESGOSASUNTOSLOCALES04092023 (Autoguardado).xlsx]Opciones Tratamiento'!#REF!),ISBLANK(AH91),ISTEXT(AH91))</xm:f>
          </x14:formula1>
          <xm:sqref>AI91</xm:sqref>
        </x14:dataValidation>
        <x14:dataValidation type="custom" allowBlank="1" showInputMessage="1" showErrorMessage="1" error="Recuerde que las acciones se generan bajo la medida de mitigar el riesgo" xr:uid="{1D8AC285-D8EE-4A44-96C4-C6B5350CC980}">
          <x14:formula1>
            <xm:f>IF(OR(AH91='C:\Users\sebastian\Downloads\[RIESGOSASUNTOSLOCALES04092023 (Autoguardado).xlsx]Opciones Tratamiento'!#REF!,AH91='C:\Users\sebastian\Downloads\[RIESGOSASUNTOSLOCALES04092023 (Autoguardado).xlsx]Opciones Tratamiento'!#REF!,AH91='C:\Users\sebastian\Downloads\[RIESGOSASUNTOSLOCALES04092023 (Autoguardado).xlsx]Opciones Tratamiento'!#REF!),ISBLANK(AH91),ISTEXT(AH91))</xm:f>
          </x14:formula1>
          <xm:sqref>AJ91:AK91</xm:sqref>
        </x14:dataValidation>
        <x14:dataValidation type="custom" allowBlank="1" showInputMessage="1" showErrorMessage="1" error="Recuerde que las acciones se generan bajo la medida de mitigar el riesgo" xr:uid="{3AA93EE6-70A1-4DBF-A201-818879B915E7}">
          <x14:formula1>
            <xm:f>IF(OR(AG91='C:\Users\sebastian\Downloads\[RIESGOSASUNTOSLOCALES04092023 (Autoguardado).xlsx]Opciones Tratamiento'!#REF!,AG91='C:\Users\sebastian\Downloads\[RIESGOSASUNTOSLOCALES04092023 (Autoguardado).xlsx]Opciones Tratamiento'!#REF!,AG91='C:\Users\sebastian\Downloads\[RIESGOSASUNTOSLOCALES04092023 (Autoguardado).xlsx]Opciones Tratamiento'!#REF!),ISBLANK(AG91),ISTEXT(AG91))</xm:f>
          </x14:formula1>
          <xm:sqref>AM91:AN91</xm:sqref>
        </x14:dataValidation>
        <x14:dataValidation type="list" allowBlank="1" showInputMessage="1" showErrorMessage="1" xr:uid="{E3C7190F-2BBD-4034-946B-6915ACB3E116}">
          <x14:formula1>
            <xm:f>'C:\Users\sebastian\Downloads\[RIESGOSASUNTOSLOCALES04092023 (Autoguardado).xlsx]Tabla Impacto'!#REF!</xm:f>
          </x14:formula1>
          <xm:sqref>H91:H92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946"/>
  <sheetViews>
    <sheetView zoomScale="40" zoomScaleNormal="40" workbookViewId="0">
      <selection sqref="A1:AY1"/>
    </sheetView>
  </sheetViews>
  <sheetFormatPr baseColWidth="10" defaultColWidth="14.42578125" defaultRowHeight="15" customHeight="1" x14ac:dyDescent="0.2"/>
  <cols>
    <col min="1" max="1" width="35" style="211" customWidth="1"/>
    <col min="2" max="2" width="83.42578125" style="211" bestFit="1" customWidth="1"/>
    <col min="3" max="4" width="31.28515625" style="211" customWidth="1"/>
    <col min="5" max="5" width="46.7109375" style="211" customWidth="1"/>
    <col min="6" max="11" width="10.7109375" style="211" customWidth="1"/>
    <col min="12" max="12" width="61.28515625" style="211" customWidth="1"/>
    <col min="13" max="13" width="50.5703125" style="211" customWidth="1"/>
    <col min="14" max="14" width="29.140625" style="211" customWidth="1"/>
    <col min="15" max="15" width="13" style="211" bestFit="1" customWidth="1"/>
    <col min="16" max="16" width="40.85546875" style="211" bestFit="1" customWidth="1"/>
    <col min="17" max="17" width="97.28515625" style="211" bestFit="1" customWidth="1"/>
    <col min="18" max="18" width="27.7109375" style="211" customWidth="1"/>
    <col min="19" max="19" width="44.42578125" style="211" customWidth="1"/>
    <col min="20" max="20" width="26.140625" style="211" customWidth="1"/>
    <col min="21" max="21" width="13" style="211" bestFit="1" customWidth="1"/>
    <col min="22" max="22" width="27.5703125" style="211" customWidth="1"/>
    <col min="23" max="23" width="8.7109375" style="211" bestFit="1" customWidth="1"/>
    <col min="24" max="24" width="26.7109375" style="211" customWidth="1"/>
    <col min="25" max="25" width="62.28515625" style="211" customWidth="1"/>
    <col min="26" max="26" width="49.5703125" style="211" customWidth="1"/>
    <col min="27" max="27" width="70.42578125" style="211" customWidth="1"/>
    <col min="28" max="28" width="91" style="211" customWidth="1"/>
    <col min="29" max="29" width="55.28515625" style="211" customWidth="1"/>
    <col min="30" max="30" width="47.5703125" style="211" customWidth="1"/>
    <col min="31" max="31" width="24" style="211" customWidth="1"/>
    <col min="32" max="32" width="21.28515625" style="211" customWidth="1"/>
    <col min="33" max="33" width="19.5703125" style="211" customWidth="1"/>
    <col min="34" max="34" width="14.42578125" style="211" bestFit="1" customWidth="1"/>
    <col min="35" max="35" width="11.5703125" style="211" customWidth="1"/>
    <col min="36" max="36" width="35.85546875" style="211" customWidth="1"/>
    <col min="37" max="37" width="10.7109375" style="211" customWidth="1"/>
    <col min="38" max="38" width="7.85546875" style="211" customWidth="1"/>
    <col min="39" max="39" width="17.28515625" style="211" bestFit="1" customWidth="1"/>
    <col min="40" max="40" width="13.5703125" style="211" customWidth="1"/>
    <col min="41" max="41" width="11.140625" style="211" customWidth="1"/>
    <col min="42" max="42" width="11.5703125" style="211" customWidth="1"/>
    <col min="43" max="43" width="13" style="211" bestFit="1" customWidth="1"/>
    <col min="44" max="44" width="12" style="211" bestFit="1" customWidth="1"/>
    <col min="45" max="45" width="15.85546875" style="211" customWidth="1"/>
    <col min="46" max="46" width="47" style="211" customWidth="1"/>
    <col min="47" max="47" width="28.140625" style="211" customWidth="1"/>
    <col min="48" max="48" width="40.140625" style="211" bestFit="1" customWidth="1"/>
    <col min="49" max="50" width="40.140625" style="211" customWidth="1"/>
    <col min="51" max="51" width="43.7109375" style="211" customWidth="1"/>
    <col min="52" max="52" width="74.140625" style="211" customWidth="1"/>
    <col min="53" max="53" width="196.7109375" style="211" customWidth="1"/>
    <col min="54" max="54" width="72.7109375" style="211" customWidth="1"/>
    <col min="55" max="55" width="120.7109375" style="211" customWidth="1"/>
    <col min="56" max="70" width="11.42578125" style="211" customWidth="1"/>
    <col min="71" max="16384" width="14.42578125" style="211"/>
  </cols>
  <sheetData>
    <row r="1" spans="1:70" ht="26.25" x14ac:dyDescent="0.35">
      <c r="A1" s="1062" t="s">
        <v>960</v>
      </c>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647" t="s">
        <v>1560</v>
      </c>
      <c r="BA1" s="647"/>
      <c r="BB1" s="647"/>
      <c r="BC1" s="648" t="s">
        <v>1407</v>
      </c>
      <c r="BD1" s="210"/>
      <c r="BE1" s="210"/>
      <c r="BF1" s="210"/>
      <c r="BG1" s="210"/>
      <c r="BH1" s="210"/>
      <c r="BI1" s="210"/>
      <c r="BJ1" s="210"/>
      <c r="BK1" s="210"/>
      <c r="BL1" s="210"/>
      <c r="BM1" s="210"/>
      <c r="BN1" s="210"/>
      <c r="BO1" s="210"/>
      <c r="BP1" s="210"/>
      <c r="BQ1" s="210"/>
      <c r="BR1" s="210"/>
    </row>
    <row r="2" spans="1:70" ht="25.5" x14ac:dyDescent="0.3">
      <c r="A2" s="1064"/>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6"/>
      <c r="AZ2" s="1032" t="s">
        <v>901</v>
      </c>
      <c r="BA2" s="1032"/>
      <c r="BB2" s="1032"/>
      <c r="BC2" s="648"/>
      <c r="BD2" s="210"/>
      <c r="BE2" s="210"/>
      <c r="BF2" s="210"/>
      <c r="BG2" s="210"/>
      <c r="BH2" s="210"/>
      <c r="BI2" s="210"/>
      <c r="BJ2" s="210"/>
      <c r="BK2" s="210"/>
      <c r="BL2" s="210"/>
      <c r="BM2" s="210"/>
      <c r="BN2" s="210"/>
      <c r="BO2" s="210"/>
      <c r="BP2" s="210"/>
      <c r="BQ2" s="210"/>
      <c r="BR2" s="210"/>
    </row>
    <row r="3" spans="1:70" ht="21.75" customHeight="1" x14ac:dyDescent="0.3">
      <c r="A3" s="460" t="s">
        <v>1380</v>
      </c>
      <c r="B3" s="1067" t="s">
        <v>491</v>
      </c>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7"/>
      <c r="AS3" s="1067"/>
      <c r="AT3" s="1067"/>
      <c r="AU3" s="1067"/>
      <c r="AV3" s="1067"/>
      <c r="AW3" s="1067"/>
      <c r="AX3" s="1067"/>
      <c r="AY3" s="1067"/>
      <c r="AZ3" s="1032"/>
      <c r="BA3" s="1032"/>
      <c r="BB3" s="1032"/>
      <c r="BC3" s="648"/>
      <c r="BD3" s="212"/>
      <c r="BE3" s="212"/>
      <c r="BF3" s="212"/>
      <c r="BG3" s="212"/>
      <c r="BH3" s="212"/>
      <c r="BI3" s="212"/>
      <c r="BJ3" s="212"/>
      <c r="BK3" s="212"/>
      <c r="BL3" s="212"/>
      <c r="BM3" s="212"/>
      <c r="BN3" s="212"/>
      <c r="BO3" s="212"/>
      <c r="BP3" s="212"/>
      <c r="BQ3" s="212"/>
      <c r="BR3" s="212"/>
    </row>
    <row r="4" spans="1:70" ht="41.25" customHeight="1" x14ac:dyDescent="0.3">
      <c r="A4" s="460" t="s">
        <v>961</v>
      </c>
      <c r="B4" s="1068" t="s">
        <v>962</v>
      </c>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32"/>
      <c r="BA4" s="1032"/>
      <c r="BB4" s="1032"/>
      <c r="BC4" s="648"/>
      <c r="BD4" s="212"/>
      <c r="BE4" s="212"/>
      <c r="BF4" s="212"/>
      <c r="BG4" s="212"/>
      <c r="BH4" s="212"/>
      <c r="BI4" s="212"/>
      <c r="BJ4" s="212"/>
      <c r="BK4" s="212"/>
      <c r="BL4" s="212"/>
      <c r="BM4" s="212"/>
      <c r="BN4" s="212"/>
      <c r="BO4" s="212"/>
      <c r="BP4" s="212"/>
      <c r="BQ4" s="212"/>
      <c r="BR4" s="212"/>
    </row>
    <row r="5" spans="1:70" ht="26.25" x14ac:dyDescent="0.35">
      <c r="A5" s="1060"/>
      <c r="B5" s="1054"/>
      <c r="C5" s="1054"/>
      <c r="D5" s="1054"/>
      <c r="E5" s="1054"/>
      <c r="F5" s="1054"/>
      <c r="G5" s="1054"/>
      <c r="H5" s="1054"/>
      <c r="I5" s="1054"/>
      <c r="J5" s="1054"/>
      <c r="K5" s="1054"/>
      <c r="L5" s="1054"/>
      <c r="M5" s="1054"/>
      <c r="N5" s="1060" t="s">
        <v>127</v>
      </c>
      <c r="O5" s="1054"/>
      <c r="P5" s="1054"/>
      <c r="Q5" s="1054"/>
      <c r="R5" s="1054"/>
      <c r="S5" s="1054"/>
      <c r="T5" s="1054"/>
      <c r="U5" s="1054"/>
      <c r="V5" s="1054"/>
      <c r="W5" s="1053" t="s">
        <v>128</v>
      </c>
      <c r="X5" s="1054"/>
      <c r="Y5" s="1054"/>
      <c r="Z5" s="1054"/>
      <c r="AA5" s="1054"/>
      <c r="AB5" s="1054"/>
      <c r="AC5" s="1054"/>
      <c r="AD5" s="1054"/>
      <c r="AE5" s="1054"/>
      <c r="AF5" s="1054"/>
      <c r="AG5" s="1054"/>
      <c r="AH5" s="1054"/>
      <c r="AI5" s="1054"/>
      <c r="AJ5" s="1054"/>
      <c r="AK5" s="1054"/>
      <c r="AL5" s="1054"/>
      <c r="AM5" s="1053" t="s">
        <v>129</v>
      </c>
      <c r="AN5" s="1054"/>
      <c r="AO5" s="1054"/>
      <c r="AP5" s="1054"/>
      <c r="AQ5" s="1054"/>
      <c r="AR5" s="1054"/>
      <c r="AS5" s="1054"/>
      <c r="AT5" s="1060" t="s">
        <v>32</v>
      </c>
      <c r="AU5" s="1054"/>
      <c r="AV5" s="1054"/>
      <c r="AW5" s="1054"/>
      <c r="AX5" s="1054"/>
      <c r="AY5" s="1054"/>
      <c r="AZ5" s="1032"/>
      <c r="BA5" s="1032"/>
      <c r="BB5" s="1032"/>
      <c r="BC5" s="648"/>
      <c r="BD5" s="212"/>
      <c r="BE5" s="212"/>
      <c r="BF5" s="212"/>
      <c r="BG5" s="212"/>
      <c r="BH5" s="212"/>
      <c r="BI5" s="212"/>
      <c r="BJ5" s="212"/>
      <c r="BK5" s="212"/>
      <c r="BL5" s="212"/>
      <c r="BM5" s="212"/>
      <c r="BN5" s="212"/>
      <c r="BO5" s="212"/>
      <c r="BP5" s="212"/>
      <c r="BQ5" s="212"/>
      <c r="BR5" s="212"/>
    </row>
    <row r="6" spans="1:70" ht="39" customHeight="1" x14ac:dyDescent="0.35">
      <c r="A6" s="1060" t="s">
        <v>0</v>
      </c>
      <c r="B6" s="1054"/>
      <c r="C6" s="1054"/>
      <c r="D6" s="1054"/>
      <c r="E6" s="1054"/>
      <c r="F6" s="1054"/>
      <c r="G6" s="1054"/>
      <c r="H6" s="1054"/>
      <c r="I6" s="1054"/>
      <c r="J6" s="1054"/>
      <c r="K6" s="1054"/>
      <c r="L6" s="1054"/>
      <c r="M6" s="1061" t="s">
        <v>1709</v>
      </c>
      <c r="N6" s="1053" t="s">
        <v>31</v>
      </c>
      <c r="O6" s="1060" t="s">
        <v>3</v>
      </c>
      <c r="P6" s="1060" t="s">
        <v>493</v>
      </c>
      <c r="Q6" s="1053" t="s">
        <v>494</v>
      </c>
      <c r="R6" s="1053" t="s">
        <v>495</v>
      </c>
      <c r="S6" s="1053" t="s">
        <v>83</v>
      </c>
      <c r="T6" s="1053" t="s">
        <v>37</v>
      </c>
      <c r="U6" s="1060" t="s">
        <v>3</v>
      </c>
      <c r="V6" s="1053" t="s">
        <v>40</v>
      </c>
      <c r="W6" s="1059" t="s">
        <v>9</v>
      </c>
      <c r="X6" s="1053" t="s">
        <v>147</v>
      </c>
      <c r="Y6" s="1053"/>
      <c r="Z6" s="1053"/>
      <c r="AA6" s="1053"/>
      <c r="AB6" s="1053"/>
      <c r="AC6" s="1053"/>
      <c r="AD6" s="1053"/>
      <c r="AE6" s="1053" t="s">
        <v>10</v>
      </c>
      <c r="AF6" s="1053" t="s">
        <v>6</v>
      </c>
      <c r="AG6" s="1053"/>
      <c r="AH6" s="1053"/>
      <c r="AI6" s="1053"/>
      <c r="AJ6" s="1053"/>
      <c r="AK6" s="1053"/>
      <c r="AL6" s="1053"/>
      <c r="AM6" s="1059" t="s">
        <v>126</v>
      </c>
      <c r="AN6" s="1059" t="s">
        <v>38</v>
      </c>
      <c r="AO6" s="1059" t="s">
        <v>3</v>
      </c>
      <c r="AP6" s="1059" t="s">
        <v>39</v>
      </c>
      <c r="AQ6" s="1059" t="s">
        <v>3</v>
      </c>
      <c r="AR6" s="1059" t="s">
        <v>41</v>
      </c>
      <c r="AS6" s="1059" t="s">
        <v>27</v>
      </c>
      <c r="AT6" s="1053" t="s">
        <v>32</v>
      </c>
      <c r="AU6" s="1053" t="s">
        <v>33</v>
      </c>
      <c r="AV6" s="1053" t="s">
        <v>1408</v>
      </c>
      <c r="AW6" s="1055" t="s">
        <v>1551</v>
      </c>
      <c r="AX6" s="1055" t="s">
        <v>1552</v>
      </c>
      <c r="AY6" s="1053" t="s">
        <v>496</v>
      </c>
      <c r="AZ6" s="1032"/>
      <c r="BA6" s="1032"/>
      <c r="BB6" s="1032"/>
      <c r="BC6" s="648"/>
      <c r="BD6" s="212"/>
      <c r="BE6" s="212"/>
      <c r="BF6" s="212"/>
      <c r="BG6" s="212"/>
      <c r="BH6" s="212"/>
      <c r="BI6" s="212"/>
      <c r="BJ6" s="212"/>
      <c r="BK6" s="212"/>
      <c r="BL6" s="212"/>
      <c r="BM6" s="212"/>
      <c r="BN6" s="212"/>
      <c r="BO6" s="212"/>
      <c r="BP6" s="212"/>
      <c r="BQ6" s="212"/>
      <c r="BR6" s="212"/>
    </row>
    <row r="7" spans="1:70" ht="32.25" customHeight="1" x14ac:dyDescent="0.3">
      <c r="A7" s="1053" t="s">
        <v>497</v>
      </c>
      <c r="B7" s="1053" t="s">
        <v>1718</v>
      </c>
      <c r="C7" s="1053" t="s">
        <v>1719</v>
      </c>
      <c r="D7" s="1053" t="s">
        <v>498</v>
      </c>
      <c r="E7" s="1053" t="s">
        <v>499</v>
      </c>
      <c r="F7" s="1058" t="s">
        <v>500</v>
      </c>
      <c r="G7" s="1058"/>
      <c r="H7" s="1058"/>
      <c r="I7" s="1058"/>
      <c r="J7" s="1058"/>
      <c r="K7" s="1058"/>
      <c r="L7" s="1053" t="s">
        <v>1720</v>
      </c>
      <c r="M7" s="1061"/>
      <c r="N7" s="1053"/>
      <c r="O7" s="1060"/>
      <c r="P7" s="1060"/>
      <c r="Q7" s="1053"/>
      <c r="R7" s="1053"/>
      <c r="S7" s="1053"/>
      <c r="T7" s="1053"/>
      <c r="U7" s="1060"/>
      <c r="V7" s="1053"/>
      <c r="W7" s="1059"/>
      <c r="X7" s="1053"/>
      <c r="Y7" s="1053"/>
      <c r="Z7" s="1053"/>
      <c r="AA7" s="1053"/>
      <c r="AB7" s="1053"/>
      <c r="AC7" s="1053"/>
      <c r="AD7" s="1053"/>
      <c r="AE7" s="1053"/>
      <c r="AF7" s="1053"/>
      <c r="AG7" s="1053"/>
      <c r="AH7" s="1053"/>
      <c r="AI7" s="1053"/>
      <c r="AJ7" s="1053"/>
      <c r="AK7" s="1053"/>
      <c r="AL7" s="1053"/>
      <c r="AM7" s="1059"/>
      <c r="AN7" s="1059"/>
      <c r="AO7" s="1059"/>
      <c r="AP7" s="1059"/>
      <c r="AQ7" s="1059"/>
      <c r="AR7" s="1059"/>
      <c r="AS7" s="1059"/>
      <c r="AT7" s="1053"/>
      <c r="AU7" s="1053"/>
      <c r="AV7" s="1053"/>
      <c r="AW7" s="1056"/>
      <c r="AX7" s="1056"/>
      <c r="AY7" s="1053"/>
      <c r="AZ7" s="1032"/>
      <c r="BA7" s="1032"/>
      <c r="BB7" s="1032"/>
      <c r="BC7" s="648"/>
      <c r="BD7" s="212"/>
      <c r="BE7" s="212"/>
      <c r="BF7" s="212"/>
      <c r="BG7" s="212"/>
      <c r="BH7" s="212"/>
      <c r="BI7" s="212"/>
      <c r="BJ7" s="212"/>
      <c r="BK7" s="212"/>
      <c r="BL7" s="212"/>
      <c r="BM7" s="212"/>
      <c r="BN7" s="212"/>
      <c r="BO7" s="212"/>
      <c r="BP7" s="212"/>
      <c r="BQ7" s="212"/>
      <c r="BR7" s="212"/>
    </row>
    <row r="8" spans="1:70" ht="177.75" customHeight="1" x14ac:dyDescent="0.2">
      <c r="A8" s="1053"/>
      <c r="B8" s="1053"/>
      <c r="C8" s="1053"/>
      <c r="D8" s="1053"/>
      <c r="E8" s="1053"/>
      <c r="F8" s="462" t="s">
        <v>501</v>
      </c>
      <c r="G8" s="462" t="s">
        <v>502</v>
      </c>
      <c r="H8" s="462" t="s">
        <v>503</v>
      </c>
      <c r="I8" s="462" t="s">
        <v>504</v>
      </c>
      <c r="J8" s="462" t="s">
        <v>505</v>
      </c>
      <c r="K8" s="462" t="s">
        <v>506</v>
      </c>
      <c r="L8" s="1053"/>
      <c r="M8" s="1054"/>
      <c r="N8" s="1054"/>
      <c r="O8" s="1054"/>
      <c r="P8" s="1060"/>
      <c r="Q8" s="1054"/>
      <c r="R8" s="1054"/>
      <c r="S8" s="1054"/>
      <c r="T8" s="1054"/>
      <c r="U8" s="1054"/>
      <c r="V8" s="1054"/>
      <c r="W8" s="1054"/>
      <c r="X8" s="461" t="s">
        <v>148</v>
      </c>
      <c r="Y8" s="461" t="s">
        <v>149</v>
      </c>
      <c r="Z8" s="461" t="s">
        <v>150</v>
      </c>
      <c r="AA8" s="461" t="s">
        <v>963</v>
      </c>
      <c r="AB8" s="461" t="s">
        <v>964</v>
      </c>
      <c r="AC8" s="461" t="s">
        <v>965</v>
      </c>
      <c r="AD8" s="461" t="s">
        <v>151</v>
      </c>
      <c r="AE8" s="1054"/>
      <c r="AF8" s="463" t="s">
        <v>11</v>
      </c>
      <c r="AG8" s="463" t="s">
        <v>15</v>
      </c>
      <c r="AH8" s="463" t="s">
        <v>26</v>
      </c>
      <c r="AI8" s="463" t="s">
        <v>16</v>
      </c>
      <c r="AJ8" s="463" t="s">
        <v>966</v>
      </c>
      <c r="AK8" s="463" t="s">
        <v>19</v>
      </c>
      <c r="AL8" s="463" t="s">
        <v>22</v>
      </c>
      <c r="AM8" s="1054"/>
      <c r="AN8" s="1054"/>
      <c r="AO8" s="1054"/>
      <c r="AP8" s="1054"/>
      <c r="AQ8" s="1054"/>
      <c r="AR8" s="1054"/>
      <c r="AS8" s="1054"/>
      <c r="AT8" s="1054"/>
      <c r="AU8" s="1054"/>
      <c r="AV8" s="1054"/>
      <c r="AW8" s="1057"/>
      <c r="AX8" s="1057"/>
      <c r="AY8" s="1054"/>
      <c r="AZ8" s="401" t="s">
        <v>1707</v>
      </c>
      <c r="BA8" s="401" t="s">
        <v>1350</v>
      </c>
      <c r="BB8" s="401" t="s">
        <v>1708</v>
      </c>
      <c r="BC8" s="648"/>
      <c r="BD8" s="213"/>
      <c r="BE8" s="213"/>
      <c r="BF8" s="213"/>
      <c r="BG8" s="213"/>
      <c r="BH8" s="213"/>
      <c r="BI8" s="213"/>
      <c r="BJ8" s="213"/>
      <c r="BK8" s="213"/>
      <c r="BL8" s="213"/>
      <c r="BM8" s="213"/>
      <c r="BN8" s="213"/>
      <c r="BO8" s="213"/>
      <c r="BP8" s="213"/>
      <c r="BQ8" s="213"/>
      <c r="BR8" s="213"/>
    </row>
    <row r="9" spans="1:70" s="215" customFormat="1" ht="331.5" customHeight="1" x14ac:dyDescent="0.2">
      <c r="A9" s="1039" t="s">
        <v>507</v>
      </c>
      <c r="B9" s="1047" t="s">
        <v>508</v>
      </c>
      <c r="C9" s="1039" t="s">
        <v>509</v>
      </c>
      <c r="D9" s="1049" t="s">
        <v>510</v>
      </c>
      <c r="E9" s="402" t="s">
        <v>511</v>
      </c>
      <c r="F9" s="403"/>
      <c r="G9" s="403"/>
      <c r="H9" s="403"/>
      <c r="I9" s="403" t="s">
        <v>512</v>
      </c>
      <c r="J9" s="403"/>
      <c r="K9" s="403"/>
      <c r="L9" s="404" t="s">
        <v>513</v>
      </c>
      <c r="M9" s="1033">
        <v>1080</v>
      </c>
      <c r="N9" s="1045" t="str">
        <f>IF(M9&lt;=0,"",IF(M9&lt;=2,"Muy Baja",IF(M9&lt;=24,"Baja",IF(M9&lt;=500,"Media",IF(M9&lt;=5000,"Alta","Muy Alta")))))</f>
        <v>Alta</v>
      </c>
      <c r="O9" s="1046">
        <f>IF(N9="","",IF(N9="Muy Baja",0.2,IF(N9="Baja",0.4,IF(N9="Media",0.6,IF(N9="Alta",0.8,IF(N9="Muy Alta",1,))))))</f>
        <v>0.8</v>
      </c>
      <c r="P9" s="1046" t="s">
        <v>514</v>
      </c>
      <c r="Q9" s="1046" t="s">
        <v>84</v>
      </c>
      <c r="R9" s="1046"/>
      <c r="S9" s="1046" t="str">
        <f>IF(NOT(ISERROR(MATCH(Q9,'[1]Tabla Impacto'!$B$221:$B$223,0))),'[1]Tabla Impacto'!$F$223&amp;"Por favor no seleccionar los criterios de impacto(Afectación Económica o presupuestal y Pérdida Reputacional)",Q9)</f>
        <v xml:space="preserve">Entre 10 y 50 SMLMV </v>
      </c>
      <c r="T9" s="1045" t="str">
        <f>IF(OR(Q9='[1]Tabla Impacto'!$D$4,Q9='[1]Tabla Impacto'!$B$4),"Leve",IF(OR(Q9='[1]Tabla Impacto'!$D$5,Q9='[1]Tabla Impacto'!$BD$5),"Menor",IF(OR(Q9='[1]Tabla Impacto'!$D$6,Q9='[1]Tabla Impacto'!$B$6),"Moderado",IF(OR(Q9='[1]Tabla Impacto'!$D$7,Q9='[1]Tabla Impacto'!$B$7),"Mayor",IF(OR(Q9='[1]Tabla Impacto'!$D$8,Q9='[1]Tabla Impacto'!$B$8),"Catastrófico",IF(OR(Q9='[1]Tabla Impacto'!$C$4,Q9='[1]Tabla Impacto'!$B$4),"Leve",IF(OR(Q9='[1]Tabla Impacto'!$C$5,Q9='[1]Tabla Impacto'!$B$5),"Menor",IF(OR(Q9='[1]Tabla Impacto'!$C$6,Q9='[1]Tabla Impacto'!$B$6),"Moderado",IF(OR(Q9='[1]Tabla Impacto'!$C$7,Q9='[1]Tabla Impacto'!$B$7),"Mayor",IF(OR(Q9='[1]Tabla Impacto'!$C$8,Q9='[1]Tabla Impacto'!$B$8),"Catastrófico",""))))))))))</f>
        <v>Menor</v>
      </c>
      <c r="U9" s="1046">
        <f>IF(T9="","",IF(T9="Leve",0.2,IF(T9="Menor",0.4,IF(T9="Moderado",0.6,IF(T9="Mayor",0.8,IF(T9="Catastrófico",1,))))))</f>
        <v>0.4</v>
      </c>
      <c r="V9" s="1050" t="str">
        <f>IF(OR(AND(N9="Muy Baja",T9="Leve"),AND(N9="Muy Baja",T9="Menor"),AND(N9="Baja",T9="Leve")),"Bajo",IF(OR(AND(N9="Muy baja",T9="Moderado"),AND(N9="Baja",T9="Menor"),AND(N9="Baja",T9="Moderado"),AND(N9="Media",T9="Leve"),AND(N9="Media",T9="Menor"),AND(N9="Media",T9="Moderado"),AND(N9="Alta",T9="Leve"),AND(N9="Alta",T9="Menor")),"Moderado",IF(OR(AND(N9="Muy Baja",T9="Mayor"),AND(N9="Baja",T9="Mayor"),AND(N9="Media",T9="Mayor"),AND(N9="Alta",T9="Moderado"),AND(N9="Alta",T9="Mayor"),AND(N9="Muy Alta",T9="Leve"),AND(N9="Muy Alta",T9="Menor"),AND(N9="Muy Alta",T9="Moderado"),AND(N9="Muy Alta",T9="Mayor")),"Alto",IF(OR(AND(N9="Muy Baja",T9="Catastrófico"),AND(N9="Baja",T9="Catastrófico"),AND(N9="Media",T9="Catastrófico"),AND(N9="Alta",T9="Catastrófico"),AND(N9="Muy Alta",T9="Catastrófico")),"Extremo",""))))</f>
        <v>Moderado</v>
      </c>
      <c r="W9" s="405">
        <v>1</v>
      </c>
      <c r="X9" s="1039" t="s">
        <v>515</v>
      </c>
      <c r="Y9" s="406" t="s">
        <v>516</v>
      </c>
      <c r="Z9" s="406" t="s">
        <v>517</v>
      </c>
      <c r="AA9" s="407" t="s">
        <v>518</v>
      </c>
      <c r="AB9" s="407" t="s">
        <v>519</v>
      </c>
      <c r="AC9" s="407" t="s">
        <v>520</v>
      </c>
      <c r="AD9" s="406" t="s">
        <v>521</v>
      </c>
      <c r="AE9" s="408" t="str">
        <f t="shared" ref="AE9:AE34" si="0">IF(OR(AF9="Preventivo",AF9="Detectivo"),"Probabilidad",IF(AF9="Correctivo","Impacto",""))</f>
        <v>Probabilidad</v>
      </c>
      <c r="AF9" s="409" t="s">
        <v>12</v>
      </c>
      <c r="AG9" s="409" t="s">
        <v>7</v>
      </c>
      <c r="AH9" s="410" t="str">
        <f>IF(AND(AF9="Preventivo",AG9="Automático"),"50%",IF(AND(AF9="Preventivo",AG9="Manual"),"40%",IF(AND(AF9="Detectivo",AG9="Automático"),"40%",IF(AND(AF9="Detectivo",AG9="Manual"),"30%",IF(AND(AF9="Correctivo",AG9="Automático"),"35%",IF(AND(AF9="Correctivo",AG9="Manual"),"25%",""))))))</f>
        <v>40%</v>
      </c>
      <c r="AI9" s="409" t="s">
        <v>17</v>
      </c>
      <c r="AJ9" s="1037" t="s">
        <v>967</v>
      </c>
      <c r="AK9" s="409" t="s">
        <v>20</v>
      </c>
      <c r="AL9" s="409" t="s">
        <v>110</v>
      </c>
      <c r="AM9" s="411">
        <f>IFERROR(IF(AE9="Probabilidad",(O9-(+O9*AH9)),IF(AE9="Impacto",O9,"")),"")</f>
        <v>0.48</v>
      </c>
      <c r="AN9" s="412" t="str">
        <f t="shared" ref="AN9:AN35" si="1">IFERROR(IF(AM9="","",IF(AM9&lt;=0.2,"Muy Baja",IF(AM9&lt;=0.4,"Baja",IF(AM9&lt;=0.6,"Media",IF(AM9&lt;=0.8,"Alta","Muy Alta"))))),"")</f>
        <v>Media</v>
      </c>
      <c r="AO9" s="410">
        <f>+AM9</f>
        <v>0.48</v>
      </c>
      <c r="AP9" s="412" t="str">
        <f t="shared" ref="AP9:AP35" si="2">IFERROR(IF(AQ9="","",IF(AQ9&lt;=0.2,"Leve",IF(AQ9&lt;=0.4,"Menor",IF(AQ9&lt;=0.6,"Moderado",IF(AQ9&lt;=0.8,"Mayor","Catastrófico"))))),"")</f>
        <v>Menor</v>
      </c>
      <c r="AQ9" s="410">
        <f>IFERROR(IF(AE9="Impacto",(U9-(+U9*AH9)),IF(AE9="Probabilidad",U9,"")),"")</f>
        <v>0.4</v>
      </c>
      <c r="AR9" s="413" t="str">
        <f t="shared" ref="AR9:AR35" si="3">IFERROR(IF(OR(AND(AN9="Muy Baja",AP9="Leve"),AND(AN9="Muy Baja",AP9="Menor"),AND(AN9="Baja",AP9="Leve")),"Bajo",IF(OR(AND(AN9="Muy baja",AP9="Moderado"),AND(AN9="Baja",AP9="Menor"),AND(AN9="Baja",AP9="Moderado"),AND(AN9="Media",AP9="Leve"),AND(AN9="Media",AP9="Menor"),AND(AN9="Media",AP9="Moderado"),AND(AN9="Alta",AP9="Leve"),AND(AN9="Alta",AP9="Menor")),"Moderado",IF(OR(AND(AN9="Muy Baja",AP9="Mayor"),AND(AN9="Baja",AP9="Mayor"),AND(AN9="Media",AP9="Mayor"),AND(AN9="Alta",AP9="Moderado"),AND(AN9="Alta",AP9="Mayor"),AND(AN9="Muy Alta",AP9="Leve"),AND(AN9="Muy Alta",AP9="Menor"),AND(AN9="Muy Alta",AP9="Moderado"),AND(AN9="Muy Alta",AP9="Mayor")),"Alto",IF(OR(AND(AN9="Muy Baja",AP9="Catastrófico"),AND(AN9="Baja",AP9="Catastrófico"),AND(AN9="Media",AP9="Catastrófico"),AND(AN9="Alta",AP9="Catastrófico"),AND(AN9="Muy Alta",AP9="Catastrófico")),"Extremo","")))),"")</f>
        <v>Moderado</v>
      </c>
      <c r="AS9" s="1043" t="s">
        <v>29</v>
      </c>
      <c r="AT9" s="1039" t="s">
        <v>950</v>
      </c>
      <c r="AU9" s="1039" t="s">
        <v>375</v>
      </c>
      <c r="AV9" s="1039" t="s">
        <v>375</v>
      </c>
      <c r="AW9" s="1039" t="s">
        <v>375</v>
      </c>
      <c r="AX9" s="1034" t="s">
        <v>522</v>
      </c>
      <c r="AY9" s="1039" t="s">
        <v>1553</v>
      </c>
      <c r="AZ9" s="1026" t="s">
        <v>1564</v>
      </c>
      <c r="BA9" s="1026"/>
      <c r="BB9" s="1026" t="s">
        <v>1565</v>
      </c>
      <c r="BC9" s="1029"/>
      <c r="BD9" s="214"/>
      <c r="BE9" s="214"/>
      <c r="BF9" s="214"/>
      <c r="BG9" s="214"/>
      <c r="BH9" s="214"/>
      <c r="BI9" s="214"/>
      <c r="BJ9" s="214"/>
      <c r="BK9" s="214"/>
      <c r="BL9" s="214"/>
      <c r="BM9" s="214"/>
      <c r="BN9" s="214"/>
      <c r="BO9" s="214"/>
      <c r="BP9" s="214"/>
      <c r="BQ9" s="214"/>
      <c r="BR9" s="214"/>
    </row>
    <row r="10" spans="1:70" s="215" customFormat="1" ht="178.5" x14ac:dyDescent="0.3">
      <c r="A10" s="1039"/>
      <c r="B10" s="1048"/>
      <c r="C10" s="1039"/>
      <c r="D10" s="1049"/>
      <c r="E10" s="402" t="s">
        <v>523</v>
      </c>
      <c r="F10" s="403"/>
      <c r="G10" s="403"/>
      <c r="H10" s="403"/>
      <c r="I10" s="403" t="s">
        <v>512</v>
      </c>
      <c r="J10" s="403"/>
      <c r="K10" s="403"/>
      <c r="L10" s="404" t="s">
        <v>524</v>
      </c>
      <c r="M10" s="1044"/>
      <c r="N10" s="1044"/>
      <c r="O10" s="1044"/>
      <c r="P10" s="1046"/>
      <c r="Q10" s="1044"/>
      <c r="R10" s="1046"/>
      <c r="S10" s="1044"/>
      <c r="T10" s="1044"/>
      <c r="U10" s="1044"/>
      <c r="V10" s="1044"/>
      <c r="W10" s="405">
        <v>2</v>
      </c>
      <c r="X10" s="1044"/>
      <c r="Y10" s="407" t="s">
        <v>525</v>
      </c>
      <c r="Z10" s="406" t="s">
        <v>517</v>
      </c>
      <c r="AA10" s="406" t="s">
        <v>526</v>
      </c>
      <c r="AB10" s="406" t="s">
        <v>527</v>
      </c>
      <c r="AC10" s="406" t="s">
        <v>528</v>
      </c>
      <c r="AD10" s="406" t="s">
        <v>521</v>
      </c>
      <c r="AE10" s="405" t="str">
        <f t="shared" si="0"/>
        <v>Probabilidad</v>
      </c>
      <c r="AF10" s="409" t="s">
        <v>12</v>
      </c>
      <c r="AG10" s="409" t="s">
        <v>7</v>
      </c>
      <c r="AH10" s="410" t="str">
        <f>IF(AND(AF10="Preventivo",AG10="Automático"),"50%",IF(AND(AF10="Preventivo",AG10="Manual"),"40%",IF(AND(AF10="Detectivo",AG10="Automático"),"40%",IF(AND(AF10="Detectivo",AG10="Manual"),"30%",IF(AND(AF10="Correctivo",AG10="Automático"),"35%",IF(AND(AF10="Correctivo",AG10="Manual"),"25%",""))))))</f>
        <v>40%</v>
      </c>
      <c r="AI10" s="409" t="s">
        <v>17</v>
      </c>
      <c r="AJ10" s="1037"/>
      <c r="AK10" s="409" t="s">
        <v>20</v>
      </c>
      <c r="AL10" s="409" t="s">
        <v>110</v>
      </c>
      <c r="AM10" s="411">
        <v>0.28999999999999998</v>
      </c>
      <c r="AN10" s="412" t="str">
        <f t="shared" si="1"/>
        <v>Baja</v>
      </c>
      <c r="AO10" s="410">
        <f t="shared" ref="AO10:AO35" si="4">+AM10</f>
        <v>0.28999999999999998</v>
      </c>
      <c r="AP10" s="412" t="str">
        <f t="shared" si="2"/>
        <v>Menor</v>
      </c>
      <c r="AQ10" s="410">
        <f>IFERROR(IF(AND(AE9="Impacto",AE10="Impacto"),(AQ9-(+AQ9*AH10)),IF(AE10="Impacto",($U$9-(+$U$9*AH10)),IF(AE10="Probabilidad",AQ9,""))),"")</f>
        <v>0.4</v>
      </c>
      <c r="AR10" s="413" t="str">
        <f t="shared" si="3"/>
        <v>Moderado</v>
      </c>
      <c r="AS10" s="1044"/>
      <c r="AT10" s="1044"/>
      <c r="AU10" s="1044"/>
      <c r="AV10" s="1044"/>
      <c r="AW10" s="1044"/>
      <c r="AX10" s="1035"/>
      <c r="AY10" s="1044"/>
      <c r="AZ10" s="1027"/>
      <c r="BA10" s="1027"/>
      <c r="BB10" s="1027"/>
      <c r="BC10" s="1030"/>
      <c r="BD10" s="216"/>
      <c r="BE10" s="216"/>
      <c r="BF10" s="216"/>
      <c r="BG10" s="216"/>
      <c r="BH10" s="216"/>
      <c r="BI10" s="216"/>
      <c r="BJ10" s="216"/>
      <c r="BK10" s="216"/>
      <c r="BL10" s="216"/>
      <c r="BM10" s="216"/>
      <c r="BN10" s="216"/>
      <c r="BO10" s="216"/>
      <c r="BP10" s="216"/>
      <c r="BQ10" s="216"/>
      <c r="BR10" s="216"/>
    </row>
    <row r="11" spans="1:70" s="215" customFormat="1" ht="204" x14ac:dyDescent="0.3">
      <c r="A11" s="1039"/>
      <c r="B11" s="1048"/>
      <c r="C11" s="1039"/>
      <c r="D11" s="1049"/>
      <c r="E11" s="402" t="s">
        <v>529</v>
      </c>
      <c r="F11" s="403"/>
      <c r="G11" s="403"/>
      <c r="H11" s="403"/>
      <c r="I11" s="403"/>
      <c r="J11" s="403"/>
      <c r="K11" s="403" t="s">
        <v>512</v>
      </c>
      <c r="L11" s="404" t="s">
        <v>530</v>
      </c>
      <c r="M11" s="1044"/>
      <c r="N11" s="1044"/>
      <c r="O11" s="1044"/>
      <c r="P11" s="1046"/>
      <c r="Q11" s="1044"/>
      <c r="R11" s="1046"/>
      <c r="S11" s="1044"/>
      <c r="T11" s="1044"/>
      <c r="U11" s="1044"/>
      <c r="V11" s="1044"/>
      <c r="W11" s="405">
        <v>3</v>
      </c>
      <c r="X11" s="1044"/>
      <c r="Y11" s="407" t="s">
        <v>531</v>
      </c>
      <c r="Z11" s="407" t="s">
        <v>532</v>
      </c>
      <c r="AA11" s="407" t="s">
        <v>533</v>
      </c>
      <c r="AB11" s="407" t="s">
        <v>534</v>
      </c>
      <c r="AC11" s="407" t="s">
        <v>535</v>
      </c>
      <c r="AD11" s="407" t="s">
        <v>536</v>
      </c>
      <c r="AE11" s="405" t="str">
        <f t="shared" si="0"/>
        <v>Probabilidad</v>
      </c>
      <c r="AF11" s="409" t="s">
        <v>12</v>
      </c>
      <c r="AG11" s="409" t="s">
        <v>7</v>
      </c>
      <c r="AH11" s="410" t="str">
        <f>IF(AND(AF11="Preventivo",AG11="Automático"),"50%",IF(AND(AF11="Preventivo",AG11="Manual"),"40%",IF(AND(AF11="Detectivo",AG11="Automático"),"40%",IF(AND(AF11="Detectivo",AG11="Manual"),"30%",IF(AND(AF11="Correctivo",AG11="Automático"),"35%",IF(AND(AF11="Correctivo",AG11="Manual"),"25%",""))))))</f>
        <v>40%</v>
      </c>
      <c r="AI11" s="409" t="s">
        <v>17</v>
      </c>
      <c r="AJ11" s="1037"/>
      <c r="AK11" s="409" t="s">
        <v>20</v>
      </c>
      <c r="AL11" s="409" t="s">
        <v>110</v>
      </c>
      <c r="AM11" s="411">
        <v>0.17</v>
      </c>
      <c r="AN11" s="412" t="str">
        <f t="shared" si="1"/>
        <v>Muy Baja</v>
      </c>
      <c r="AO11" s="410">
        <f t="shared" si="4"/>
        <v>0.17</v>
      </c>
      <c r="AP11" s="412" t="str">
        <f t="shared" si="2"/>
        <v>Menor</v>
      </c>
      <c r="AQ11" s="410">
        <f t="shared" ref="AQ11:AQ12" si="5">IFERROR(IF(AND(AE10="Impacto",AE11="Impacto"),(AQ10-(+AQ10*AH11)),IF(AND(AE10="Probabilidad",AE11="Impacto"),(AQ9-(+AQ9*AH11)),IF(AE11="Probabilidad",AQ10,""))),"")</f>
        <v>0.4</v>
      </c>
      <c r="AR11" s="413" t="str">
        <f t="shared" si="3"/>
        <v>Bajo</v>
      </c>
      <c r="AS11" s="1044"/>
      <c r="AT11" s="1044"/>
      <c r="AU11" s="1044"/>
      <c r="AV11" s="1044"/>
      <c r="AW11" s="1044"/>
      <c r="AX11" s="1035"/>
      <c r="AY11" s="1044"/>
      <c r="AZ11" s="1027"/>
      <c r="BA11" s="1027"/>
      <c r="BB11" s="1027"/>
      <c r="BC11" s="1030"/>
      <c r="BD11" s="216"/>
      <c r="BE11" s="216"/>
      <c r="BF11" s="216"/>
      <c r="BG11" s="216"/>
      <c r="BH11" s="216"/>
      <c r="BI11" s="216"/>
      <c r="BJ11" s="216"/>
      <c r="BK11" s="216"/>
      <c r="BL11" s="216"/>
      <c r="BM11" s="216"/>
      <c r="BN11" s="216"/>
      <c r="BO11" s="216"/>
      <c r="BP11" s="216"/>
      <c r="BQ11" s="216"/>
      <c r="BR11" s="216"/>
    </row>
    <row r="12" spans="1:70" s="215" customFormat="1" ht="116.25" customHeight="1" x14ac:dyDescent="0.3">
      <c r="A12" s="1039"/>
      <c r="B12" s="1048"/>
      <c r="C12" s="1039"/>
      <c r="D12" s="1049"/>
      <c r="E12" s="402" t="s">
        <v>537</v>
      </c>
      <c r="F12" s="403"/>
      <c r="G12" s="403"/>
      <c r="H12" s="403"/>
      <c r="I12" s="403"/>
      <c r="J12" s="403"/>
      <c r="K12" s="403" t="s">
        <v>538</v>
      </c>
      <c r="L12" s="404" t="s">
        <v>539</v>
      </c>
      <c r="M12" s="1044"/>
      <c r="N12" s="1044"/>
      <c r="O12" s="1044"/>
      <c r="P12" s="1046"/>
      <c r="Q12" s="1044"/>
      <c r="R12" s="1046"/>
      <c r="S12" s="1044"/>
      <c r="T12" s="1044"/>
      <c r="U12" s="1044"/>
      <c r="V12" s="1044"/>
      <c r="W12" s="405">
        <v>4</v>
      </c>
      <c r="X12" s="1044"/>
      <c r="Y12" s="407" t="s">
        <v>540</v>
      </c>
      <c r="Z12" s="407" t="s">
        <v>541</v>
      </c>
      <c r="AA12" s="407" t="s">
        <v>542</v>
      </c>
      <c r="AB12" s="407" t="s">
        <v>543</v>
      </c>
      <c r="AC12" s="407" t="s">
        <v>544</v>
      </c>
      <c r="AD12" s="407" t="s">
        <v>545</v>
      </c>
      <c r="AE12" s="405" t="str">
        <f t="shared" si="0"/>
        <v>Probabilidad</v>
      </c>
      <c r="AF12" s="414" t="s">
        <v>13</v>
      </c>
      <c r="AG12" s="414" t="s">
        <v>8</v>
      </c>
      <c r="AH12" s="410">
        <v>0.4</v>
      </c>
      <c r="AI12" s="409" t="s">
        <v>17</v>
      </c>
      <c r="AJ12" s="1037"/>
      <c r="AK12" s="409" t="s">
        <v>20</v>
      </c>
      <c r="AL12" s="409" t="s">
        <v>110</v>
      </c>
      <c r="AM12" s="411">
        <v>0.1</v>
      </c>
      <c r="AN12" s="412" t="str">
        <f t="shared" si="1"/>
        <v>Muy Baja</v>
      </c>
      <c r="AO12" s="410">
        <f t="shared" si="4"/>
        <v>0.1</v>
      </c>
      <c r="AP12" s="412" t="str">
        <f t="shared" si="2"/>
        <v>Menor</v>
      </c>
      <c r="AQ12" s="410">
        <f t="shared" si="5"/>
        <v>0.4</v>
      </c>
      <c r="AR12" s="413" t="str">
        <f t="shared" si="3"/>
        <v>Bajo</v>
      </c>
      <c r="AS12" s="1044"/>
      <c r="AT12" s="1044"/>
      <c r="AU12" s="1044"/>
      <c r="AV12" s="1044"/>
      <c r="AW12" s="1044"/>
      <c r="AX12" s="1036"/>
      <c r="AY12" s="1044"/>
      <c r="AZ12" s="1028"/>
      <c r="BA12" s="1027"/>
      <c r="BB12" s="1027"/>
      <c r="BC12" s="1030"/>
      <c r="BD12" s="216"/>
      <c r="BE12" s="216"/>
      <c r="BF12" s="216"/>
      <c r="BG12" s="216"/>
      <c r="BH12" s="216"/>
      <c r="BI12" s="216"/>
      <c r="BJ12" s="216"/>
      <c r="BK12" s="216"/>
      <c r="BL12" s="216"/>
      <c r="BM12" s="216"/>
      <c r="BN12" s="216"/>
      <c r="BO12" s="216"/>
      <c r="BP12" s="216"/>
      <c r="BQ12" s="216"/>
      <c r="BR12" s="216"/>
    </row>
    <row r="13" spans="1:70" s="215" customFormat="1" ht="57" customHeight="1" x14ac:dyDescent="0.3">
      <c r="A13" s="1039" t="s">
        <v>507</v>
      </c>
      <c r="B13" s="1047" t="s">
        <v>546</v>
      </c>
      <c r="C13" s="1039" t="s">
        <v>547</v>
      </c>
      <c r="D13" s="1049" t="s">
        <v>510</v>
      </c>
      <c r="E13" s="402" t="s">
        <v>548</v>
      </c>
      <c r="F13" s="403"/>
      <c r="G13" s="403" t="s">
        <v>512</v>
      </c>
      <c r="H13" s="403"/>
      <c r="I13" s="403"/>
      <c r="J13" s="403"/>
      <c r="K13" s="403"/>
      <c r="L13" s="404" t="s">
        <v>549</v>
      </c>
      <c r="M13" s="1033">
        <v>365</v>
      </c>
      <c r="N13" s="1045" t="str">
        <f>IF(M13&lt;=0,"",IF(M13&lt;=2,"Muy Baja",IF(M13&lt;=24,"Baja",IF(M13&lt;=500,"Media",IF(M13&lt;=5000,"Alta","Muy Alta")))))</f>
        <v>Media</v>
      </c>
      <c r="O13" s="1046">
        <f>IF(N13="","",IF(N13="Muy Baja",0.2,IF(N13="Baja",0.4,IF(N13="Media",0.6,IF(N13="Alta",0.8,IF(N13="Muy Alta",1,))))))</f>
        <v>0.6</v>
      </c>
      <c r="P13" s="415"/>
      <c r="Q13" s="1046" t="s">
        <v>138</v>
      </c>
      <c r="R13" s="1046"/>
      <c r="S13" s="1046" t="str">
        <f>IF(NOT(ISERROR(MATCH(Q13,'[1]Tabla Impacto'!$B$221:$B$223,0))),'[1]Tabla Impacto'!$F$223&amp;"Por favor no seleccionar los criterios de impacto(Afectación Económica o presupuestal y Pérdida Reputacional)",Q13)</f>
        <v xml:space="preserve">     El riesgo afecta la imagen de alguna área de la organización</v>
      </c>
      <c r="T13" s="1045" t="str">
        <f>IF(OR(Q13='[1]Tabla Impacto'!$C$11,Q13='[1]Tabla Impacto'!$D$11),"Leve",IF(OR(Q13='[1]Tabla Impacto'!$C$12,Q13='[1]Tabla Impacto'!$D$12),"Menor",IF(OR(Q13='[1]Tabla Impacto'!$C$13,Q13='[1]Tabla Impacto'!$D$13),"Moderado",IF(OR(Q13='[1]Tabla Impacto'!$C$14,Q13='[1]Tabla Impacto'!$D$14),"Mayor",IF(OR(Q13='[1]Tabla Impacto'!$C$15,Q13='[1]Tabla Impacto'!$D$15),"Catastrófico",IF(OR(R13='[1]Tabla Impacto'!$C$4,R13='[1]Tabla Impacto'!$B$4),"Leve",IF(OR(R13='[1]Tabla Impacto'!$C$5,R13='[1]Tabla Impacto'!$B$5),"Menor",IF(OR(R13='[1]Tabla Impacto'!$C$6,R9='[1]Tabla Impacto'!$B$6),"Moderado",IF(OR(R13='[1]Tabla Impacto'!$C$7,R9='[1]Tabla Impacto'!$B$7),"Mayor",IF(OR(R13='[1]Tabla Impacto'!$C$8,R13='[1]Tabla Impacto'!$B$8),"Catastrófico",""))))))))))</f>
        <v>Leve</v>
      </c>
      <c r="U13" s="1046">
        <f>IF(T13="","",IF(T13="Leve",0.2,IF(T13="Menor",0.4,IF(T13="Moderado",0.6,IF(T13="Mayor",0.8,IF(T13="Catastrófico",1,))))))</f>
        <v>0.2</v>
      </c>
      <c r="V13" s="1050" t="str">
        <f>IF(OR(AND(N13="Muy Baja",T13="Leve"),AND(N13="Muy Baja",T13="Menor"),AND(N13="Baja",T13="Leve")),"Bajo",IF(OR(AND(N13="Muy baja",T13="Moderado"),AND(N13="Baja",T13="Menor"),AND(N13="Baja",T13="Moderado"),AND(N13="Media",T13="Leve"),AND(N13="Media",T13="Menor"),AND(N13="Media",T13="Moderado"),AND(N13="Alta",T13="Leve"),AND(N13="Alta",T13="Menor")),"Moderado",IF(OR(AND(N13="Muy Baja",T13="Mayor"),AND(N13="Baja",T13="Mayor"),AND(N13="Media",T13="Mayor"),AND(N13="Alta",T13="Moderado"),AND(N13="Alta",T13="Mayor"),AND(N13="Muy Alta",T13="Leve"),AND(N13="Muy Alta",T13="Menor"),AND(N13="Muy Alta",T13="Moderado"),AND(N13="Muy Alta",T13="Mayor")),"Alto",IF(OR(AND(N13="Muy Baja",T13="Catastrófico"),AND(N13="Baja",T13="Catastrófico"),AND(N13="Media",T13="Catastrófico"),AND(N13="Alta",T13="Catastrófico"),AND(N13="Muy Alta",T13="Catastrófico")),"Extremo",""))))</f>
        <v>Moderado</v>
      </c>
      <c r="W13" s="405">
        <v>1</v>
      </c>
      <c r="X13" s="1039" t="s">
        <v>550</v>
      </c>
      <c r="Y13" s="407" t="s">
        <v>551</v>
      </c>
      <c r="Z13" s="407" t="s">
        <v>428</v>
      </c>
      <c r="AA13" s="407" t="s">
        <v>552</v>
      </c>
      <c r="AB13" s="407" t="s">
        <v>553</v>
      </c>
      <c r="AC13" s="407" t="s">
        <v>554</v>
      </c>
      <c r="AD13" s="407" t="s">
        <v>555</v>
      </c>
      <c r="AE13" s="405" t="str">
        <f t="shared" si="0"/>
        <v>Probabilidad</v>
      </c>
      <c r="AF13" s="409" t="s">
        <v>12</v>
      </c>
      <c r="AG13" s="409" t="s">
        <v>7</v>
      </c>
      <c r="AH13" s="410" t="str">
        <f t="shared" ref="AH13:AH34" si="6">IF(AND(AF13="Preventivo",AG13="Automático"),"50%",IF(AND(AF13="Preventivo",AG13="Manual"),"40%",IF(AND(AF13="Detectivo",AG13="Automático"),"40%",IF(AND(AF13="Detectivo",AG13="Manual"),"30%",IF(AND(AF13="Correctivo",AG13="Automático"),"35%",IF(AND(AF13="Correctivo",AG13="Manual"),"25%",""))))))</f>
        <v>40%</v>
      </c>
      <c r="AI13" s="409" t="s">
        <v>17</v>
      </c>
      <c r="AJ13" s="1052" t="s">
        <v>968</v>
      </c>
      <c r="AK13" s="409" t="s">
        <v>20</v>
      </c>
      <c r="AL13" s="409" t="s">
        <v>110</v>
      </c>
      <c r="AM13" s="411">
        <f>IFERROR(IF(AE13="Probabilidad",(O13-(+O13*AH13)),IF(AE13="Impacto",O13,"")),"")</f>
        <v>0.36</v>
      </c>
      <c r="AN13" s="412" t="str">
        <f t="shared" si="1"/>
        <v>Baja</v>
      </c>
      <c r="AO13" s="410">
        <f t="shared" si="4"/>
        <v>0.36</v>
      </c>
      <c r="AP13" s="412" t="str">
        <f t="shared" si="2"/>
        <v>Leve</v>
      </c>
      <c r="AQ13" s="410">
        <f>IFERROR(IF(AE13="Impacto",(U13-(+U13*AH13)),IF(AE13="Probabilidad",U13,"")),"")</f>
        <v>0.2</v>
      </c>
      <c r="AR13" s="413" t="str">
        <f t="shared" si="3"/>
        <v>Bajo</v>
      </c>
      <c r="AS13" s="1043" t="s">
        <v>29</v>
      </c>
      <c r="AT13" s="1039" t="s">
        <v>950</v>
      </c>
      <c r="AU13" s="1033" t="s">
        <v>375</v>
      </c>
      <c r="AV13" s="1033" t="s">
        <v>375</v>
      </c>
      <c r="AW13" s="1033" t="s">
        <v>375</v>
      </c>
      <c r="AX13" s="1034" t="s">
        <v>556</v>
      </c>
      <c r="AY13" s="1039" t="s">
        <v>1554</v>
      </c>
      <c r="AZ13" s="1026" t="s">
        <v>1564</v>
      </c>
      <c r="BA13" s="1027"/>
      <c r="BB13" s="1027"/>
      <c r="BC13" s="1030"/>
      <c r="BD13" s="216"/>
      <c r="BE13" s="216"/>
      <c r="BF13" s="216"/>
      <c r="BG13" s="216"/>
      <c r="BH13" s="216"/>
      <c r="BI13" s="216"/>
      <c r="BJ13" s="216"/>
      <c r="BK13" s="216"/>
      <c r="BL13" s="216"/>
      <c r="BM13" s="216"/>
      <c r="BN13" s="216"/>
      <c r="BO13" s="216"/>
      <c r="BP13" s="216"/>
      <c r="BQ13" s="216"/>
      <c r="BR13" s="216"/>
    </row>
    <row r="14" spans="1:70" s="215" customFormat="1" ht="61.5" customHeight="1" x14ac:dyDescent="0.35">
      <c r="A14" s="1039"/>
      <c r="B14" s="1048"/>
      <c r="C14" s="1039"/>
      <c r="D14" s="1049"/>
      <c r="E14" s="402" t="s">
        <v>557</v>
      </c>
      <c r="F14" s="403"/>
      <c r="G14" s="403" t="s">
        <v>512</v>
      </c>
      <c r="H14" s="403" t="s">
        <v>512</v>
      </c>
      <c r="I14" s="403"/>
      <c r="J14" s="403" t="s">
        <v>512</v>
      </c>
      <c r="K14" s="403"/>
      <c r="L14" s="404" t="s">
        <v>558</v>
      </c>
      <c r="M14" s="1044"/>
      <c r="N14" s="1044"/>
      <c r="O14" s="1044"/>
      <c r="P14" s="416"/>
      <c r="Q14" s="1044"/>
      <c r="R14" s="1046"/>
      <c r="S14" s="1044"/>
      <c r="T14" s="1044"/>
      <c r="U14" s="1044"/>
      <c r="V14" s="1044"/>
      <c r="W14" s="405">
        <v>2</v>
      </c>
      <c r="X14" s="1044"/>
      <c r="Y14" s="407" t="s">
        <v>559</v>
      </c>
      <c r="Z14" s="407" t="s">
        <v>273</v>
      </c>
      <c r="AA14" s="417" t="s">
        <v>560</v>
      </c>
      <c r="AB14" s="407" t="s">
        <v>561</v>
      </c>
      <c r="AC14" s="407" t="s">
        <v>562</v>
      </c>
      <c r="AD14" s="407" t="s">
        <v>563</v>
      </c>
      <c r="AE14" s="408" t="str">
        <f t="shared" si="0"/>
        <v>Probabilidad</v>
      </c>
      <c r="AF14" s="414" t="s">
        <v>12</v>
      </c>
      <c r="AG14" s="414" t="s">
        <v>8</v>
      </c>
      <c r="AH14" s="410" t="str">
        <f t="shared" si="6"/>
        <v>50%</v>
      </c>
      <c r="AI14" s="409" t="s">
        <v>17</v>
      </c>
      <c r="AJ14" s="1052"/>
      <c r="AK14" s="409" t="s">
        <v>20</v>
      </c>
      <c r="AL14" s="409" t="s">
        <v>110</v>
      </c>
      <c r="AM14" s="411">
        <f>IFERROR(IF(AND(AE13="Probabilidad",AE14="Probabilidad"),(AO13-(+AO13*AH14)),IF(AE14="Probabilidad",(O13-(+O13*AH14)),IF(AE14="Impacto",AO13,""))),"")</f>
        <v>0.18</v>
      </c>
      <c r="AN14" s="412" t="str">
        <f t="shared" si="1"/>
        <v>Muy Baja</v>
      </c>
      <c r="AO14" s="410">
        <f t="shared" si="4"/>
        <v>0.18</v>
      </c>
      <c r="AP14" s="412" t="str">
        <f t="shared" si="2"/>
        <v>Menor</v>
      </c>
      <c r="AQ14" s="410">
        <f>IFERROR(IF(AND(AE13="Impacto",AE14="Impacto"),(AQ9-(+AQ9*AH14)),IF(AE14="Impacto",($U$13-(+$U$13*AH14)),IF(AE14="Probabilidad",AQ9,""))),"")</f>
        <v>0.4</v>
      </c>
      <c r="AR14" s="413" t="str">
        <f t="shared" si="3"/>
        <v>Bajo</v>
      </c>
      <c r="AS14" s="1044"/>
      <c r="AT14" s="1044"/>
      <c r="AU14" s="1033"/>
      <c r="AV14" s="1033"/>
      <c r="AW14" s="1033"/>
      <c r="AX14" s="1035"/>
      <c r="AY14" s="1039"/>
      <c r="AZ14" s="1027"/>
      <c r="BA14" s="1027"/>
      <c r="BB14" s="1027"/>
      <c r="BC14" s="1030"/>
      <c r="BD14" s="216"/>
      <c r="BE14" s="216"/>
      <c r="BF14" s="216"/>
      <c r="BG14" s="216"/>
      <c r="BH14" s="216"/>
      <c r="BI14" s="216"/>
      <c r="BJ14" s="216"/>
      <c r="BK14" s="216"/>
      <c r="BL14" s="216"/>
      <c r="BM14" s="216"/>
      <c r="BN14" s="216"/>
      <c r="BO14" s="216"/>
      <c r="BP14" s="216"/>
      <c r="BQ14" s="216"/>
      <c r="BR14" s="216"/>
    </row>
    <row r="15" spans="1:70" s="215" customFormat="1" ht="64.5" customHeight="1" x14ac:dyDescent="0.35">
      <c r="A15" s="1039"/>
      <c r="B15" s="1048"/>
      <c r="C15" s="1039"/>
      <c r="D15" s="1049"/>
      <c r="E15" s="402" t="s">
        <v>564</v>
      </c>
      <c r="F15" s="403"/>
      <c r="G15" s="403" t="s">
        <v>512</v>
      </c>
      <c r="H15" s="403" t="s">
        <v>512</v>
      </c>
      <c r="I15" s="403" t="s">
        <v>512</v>
      </c>
      <c r="J15" s="403" t="s">
        <v>512</v>
      </c>
      <c r="K15" s="403"/>
      <c r="L15" s="404" t="s">
        <v>565</v>
      </c>
      <c r="M15" s="1044"/>
      <c r="N15" s="1044"/>
      <c r="O15" s="1044"/>
      <c r="P15" s="416"/>
      <c r="Q15" s="1044"/>
      <c r="R15" s="1046"/>
      <c r="S15" s="1044"/>
      <c r="T15" s="1044"/>
      <c r="U15" s="1044"/>
      <c r="V15" s="1044"/>
      <c r="W15" s="405">
        <v>3</v>
      </c>
      <c r="X15" s="1044"/>
      <c r="Y15" s="407" t="s">
        <v>566</v>
      </c>
      <c r="Z15" s="407" t="s">
        <v>371</v>
      </c>
      <c r="AA15" s="417" t="s">
        <v>567</v>
      </c>
      <c r="AB15" s="407" t="s">
        <v>568</v>
      </c>
      <c r="AC15" s="407" t="s">
        <v>569</v>
      </c>
      <c r="AD15" s="407" t="s">
        <v>570</v>
      </c>
      <c r="AE15" s="405" t="str">
        <f t="shared" si="0"/>
        <v>Probabilidad</v>
      </c>
      <c r="AF15" s="409" t="s">
        <v>12</v>
      </c>
      <c r="AG15" s="409" t="s">
        <v>7</v>
      </c>
      <c r="AH15" s="410" t="str">
        <f t="shared" si="6"/>
        <v>40%</v>
      </c>
      <c r="AI15" s="409" t="s">
        <v>17</v>
      </c>
      <c r="AJ15" s="1052"/>
      <c r="AK15" s="409" t="s">
        <v>20</v>
      </c>
      <c r="AL15" s="409" t="s">
        <v>110</v>
      </c>
      <c r="AM15" s="411">
        <f t="shared" ref="AM15:AM16" si="7">IFERROR(IF(AND(AE14="Probabilidad",AE15="Probabilidad"),(AO14-(+AO14*AH15)),IF(AND(AE14="Impacto",AE15="Probabilidad"),(AO13-(+AO13*AH15)),IF(AE15="Impacto",AO14,""))),"")</f>
        <v>0.108</v>
      </c>
      <c r="AN15" s="412" t="str">
        <f t="shared" si="1"/>
        <v>Muy Baja</v>
      </c>
      <c r="AO15" s="410">
        <f t="shared" si="4"/>
        <v>0.108</v>
      </c>
      <c r="AP15" s="412" t="str">
        <f t="shared" si="2"/>
        <v>Menor</v>
      </c>
      <c r="AQ15" s="410">
        <f t="shared" ref="AQ15:AQ16" si="8">IFERROR(IF(AND(AE14="Impacto",AE15="Impacto"),(AQ14-(+AQ14*AH15)),IF(AND(AE14="Probabilidad",AE15="Impacto"),(AQ13-(+AQ13*AH15)),IF(AE15="Probabilidad",AQ14,""))),"")</f>
        <v>0.4</v>
      </c>
      <c r="AR15" s="413" t="str">
        <f t="shared" si="3"/>
        <v>Bajo</v>
      </c>
      <c r="AS15" s="1044"/>
      <c r="AT15" s="1044"/>
      <c r="AU15" s="1033"/>
      <c r="AV15" s="1033"/>
      <c r="AW15" s="1033"/>
      <c r="AX15" s="1035"/>
      <c r="AY15" s="1039"/>
      <c r="AZ15" s="1027"/>
      <c r="BA15" s="1027"/>
      <c r="BB15" s="1027"/>
      <c r="BC15" s="1030"/>
      <c r="BD15" s="216"/>
      <c r="BE15" s="216"/>
      <c r="BF15" s="216"/>
      <c r="BG15" s="216"/>
      <c r="BH15" s="216"/>
      <c r="BI15" s="216"/>
      <c r="BJ15" s="216"/>
      <c r="BK15" s="216"/>
      <c r="BL15" s="216"/>
      <c r="BM15" s="216"/>
      <c r="BN15" s="216"/>
      <c r="BO15" s="216"/>
      <c r="BP15" s="216"/>
      <c r="BQ15" s="216"/>
      <c r="BR15" s="216"/>
    </row>
    <row r="16" spans="1:70" s="215" customFormat="1" ht="79.5" customHeight="1" x14ac:dyDescent="0.35">
      <c r="A16" s="1039"/>
      <c r="B16" s="1048"/>
      <c r="C16" s="1039"/>
      <c r="D16" s="1049"/>
      <c r="E16" s="402" t="s">
        <v>557</v>
      </c>
      <c r="F16" s="403"/>
      <c r="G16" s="403" t="s">
        <v>512</v>
      </c>
      <c r="H16" s="403"/>
      <c r="I16" s="403"/>
      <c r="J16" s="403" t="s">
        <v>512</v>
      </c>
      <c r="K16" s="403"/>
      <c r="L16" s="404" t="s">
        <v>571</v>
      </c>
      <c r="M16" s="1044"/>
      <c r="N16" s="1044"/>
      <c r="O16" s="1044"/>
      <c r="P16" s="416"/>
      <c r="Q16" s="1044"/>
      <c r="R16" s="1046"/>
      <c r="S16" s="1044"/>
      <c r="T16" s="1044"/>
      <c r="U16" s="1044"/>
      <c r="V16" s="1044"/>
      <c r="W16" s="405">
        <v>4</v>
      </c>
      <c r="X16" s="1044"/>
      <c r="Y16" s="407" t="s">
        <v>551</v>
      </c>
      <c r="Z16" s="407" t="s">
        <v>273</v>
      </c>
      <c r="AA16" s="407" t="s">
        <v>572</v>
      </c>
      <c r="AB16" s="407" t="s">
        <v>573</v>
      </c>
      <c r="AC16" s="407" t="s">
        <v>574</v>
      </c>
      <c r="AD16" s="407" t="s">
        <v>575</v>
      </c>
      <c r="AE16" s="405" t="str">
        <f t="shared" si="0"/>
        <v>Probabilidad</v>
      </c>
      <c r="AF16" s="409" t="s">
        <v>12</v>
      </c>
      <c r="AG16" s="409" t="s">
        <v>8</v>
      </c>
      <c r="AH16" s="410" t="str">
        <f t="shared" si="6"/>
        <v>50%</v>
      </c>
      <c r="AI16" s="409" t="s">
        <v>17</v>
      </c>
      <c r="AJ16" s="1052"/>
      <c r="AK16" s="409" t="s">
        <v>20</v>
      </c>
      <c r="AL16" s="409" t="s">
        <v>110</v>
      </c>
      <c r="AM16" s="411">
        <f t="shared" si="7"/>
        <v>5.3999999999999999E-2</v>
      </c>
      <c r="AN16" s="412" t="str">
        <f t="shared" si="1"/>
        <v>Muy Baja</v>
      </c>
      <c r="AO16" s="410">
        <f t="shared" si="4"/>
        <v>5.3999999999999999E-2</v>
      </c>
      <c r="AP16" s="412" t="str">
        <f t="shared" si="2"/>
        <v>Menor</v>
      </c>
      <c r="AQ16" s="410">
        <f t="shared" si="8"/>
        <v>0.4</v>
      </c>
      <c r="AR16" s="413" t="str">
        <f t="shared" si="3"/>
        <v>Bajo</v>
      </c>
      <c r="AS16" s="1044"/>
      <c r="AT16" s="1044"/>
      <c r="AU16" s="1033"/>
      <c r="AV16" s="1033"/>
      <c r="AW16" s="1033"/>
      <c r="AX16" s="1035"/>
      <c r="AY16" s="1039"/>
      <c r="AZ16" s="1027"/>
      <c r="BA16" s="1027"/>
      <c r="BB16" s="1027"/>
      <c r="BC16" s="1030"/>
      <c r="BD16" s="216"/>
      <c r="BE16" s="216"/>
      <c r="BF16" s="216"/>
      <c r="BG16" s="216"/>
      <c r="BH16" s="216"/>
      <c r="BI16" s="216"/>
      <c r="BJ16" s="216"/>
      <c r="BK16" s="216"/>
      <c r="BL16" s="216"/>
      <c r="BM16" s="216"/>
      <c r="BN16" s="216"/>
      <c r="BO16" s="216"/>
      <c r="BP16" s="216"/>
      <c r="BQ16" s="216"/>
      <c r="BR16" s="216"/>
    </row>
    <row r="17" spans="1:70" s="215" customFormat="1" ht="73.5" customHeight="1" x14ac:dyDescent="0.35">
      <c r="A17" s="1039"/>
      <c r="B17" s="1048"/>
      <c r="C17" s="1039"/>
      <c r="D17" s="1049"/>
      <c r="E17" s="402" t="s">
        <v>576</v>
      </c>
      <c r="F17" s="403"/>
      <c r="G17" s="403" t="s">
        <v>512</v>
      </c>
      <c r="H17" s="403"/>
      <c r="I17" s="403"/>
      <c r="J17" s="403"/>
      <c r="K17" s="403" t="s">
        <v>512</v>
      </c>
      <c r="L17" s="404" t="s">
        <v>577</v>
      </c>
      <c r="M17" s="1044"/>
      <c r="N17" s="1044"/>
      <c r="O17" s="1044"/>
      <c r="P17" s="416"/>
      <c r="Q17" s="1044"/>
      <c r="R17" s="1046"/>
      <c r="S17" s="1044"/>
      <c r="T17" s="1044"/>
      <c r="U17" s="1044"/>
      <c r="V17" s="1044"/>
      <c r="W17" s="405">
        <v>5</v>
      </c>
      <c r="X17" s="1044"/>
      <c r="Y17" s="407" t="s">
        <v>551</v>
      </c>
      <c r="Z17" s="407" t="s">
        <v>517</v>
      </c>
      <c r="AA17" s="407" t="s">
        <v>578</v>
      </c>
      <c r="AB17" s="407" t="s">
        <v>579</v>
      </c>
      <c r="AC17" s="407" t="s">
        <v>580</v>
      </c>
      <c r="AD17" s="407" t="s">
        <v>581</v>
      </c>
      <c r="AE17" s="405" t="str">
        <f t="shared" si="0"/>
        <v>Impacto</v>
      </c>
      <c r="AF17" s="409" t="s">
        <v>14</v>
      </c>
      <c r="AG17" s="409" t="s">
        <v>7</v>
      </c>
      <c r="AH17" s="410" t="str">
        <f t="shared" si="6"/>
        <v>25%</v>
      </c>
      <c r="AI17" s="409" t="s">
        <v>17</v>
      </c>
      <c r="AJ17" s="1052"/>
      <c r="AK17" s="409" t="s">
        <v>20</v>
      </c>
      <c r="AL17" s="409" t="s">
        <v>110</v>
      </c>
      <c r="AM17" s="411">
        <f>IFERROR(IF(AND(AE16="Probabilidad",AE17="Probabilidad"),(AO16-(+AO16*AH17)),IF(AND(AE16="Impacto",AE17="Probabilidad"),(AO15-(+AO15*AH17)),IF(AE17="Impacto",AO16,""))),"")</f>
        <v>5.3999999999999999E-2</v>
      </c>
      <c r="AN17" s="412" t="str">
        <f t="shared" si="1"/>
        <v>Muy Baja</v>
      </c>
      <c r="AO17" s="410">
        <f t="shared" si="4"/>
        <v>5.3999999999999999E-2</v>
      </c>
      <c r="AP17" s="412" t="str">
        <f t="shared" si="2"/>
        <v>Menor</v>
      </c>
      <c r="AQ17" s="410">
        <f>IFERROR(IF(AND(AE16="Impacto",AE17="Impacto"),(AQ16-(+AQ16*AH17)),IF(AND(AE16="Probabilidad",AE17="Impacto"),(AQ15-(+AQ15*AH17)),IF(AE17="Probabilidad",AQ16,""))),"")</f>
        <v>0.30000000000000004</v>
      </c>
      <c r="AR17" s="413" t="str">
        <f t="shared" si="3"/>
        <v>Bajo</v>
      </c>
      <c r="AS17" s="1044"/>
      <c r="AT17" s="1044"/>
      <c r="AU17" s="1033"/>
      <c r="AV17" s="1033"/>
      <c r="AW17" s="1033"/>
      <c r="AX17" s="1036"/>
      <c r="AY17" s="1039"/>
      <c r="AZ17" s="1028"/>
      <c r="BA17" s="1027"/>
      <c r="BB17" s="1027"/>
      <c r="BC17" s="1030"/>
      <c r="BD17" s="216"/>
      <c r="BE17" s="216"/>
      <c r="BF17" s="216"/>
      <c r="BG17" s="216"/>
      <c r="BH17" s="216"/>
      <c r="BI17" s="216"/>
      <c r="BJ17" s="216"/>
      <c r="BK17" s="216"/>
      <c r="BL17" s="216"/>
      <c r="BM17" s="216"/>
      <c r="BN17" s="216"/>
      <c r="BO17" s="216"/>
      <c r="BP17" s="216"/>
      <c r="BQ17" s="216"/>
      <c r="BR17" s="216"/>
    </row>
    <row r="18" spans="1:70" s="215" customFormat="1" ht="255" customHeight="1" x14ac:dyDescent="0.3">
      <c r="A18" s="1039" t="s">
        <v>507</v>
      </c>
      <c r="B18" s="1047" t="s">
        <v>546</v>
      </c>
      <c r="C18" s="1039" t="s">
        <v>1555</v>
      </c>
      <c r="D18" s="1049" t="s">
        <v>582</v>
      </c>
      <c r="E18" s="402" t="s">
        <v>557</v>
      </c>
      <c r="F18" s="403"/>
      <c r="G18" s="403" t="s">
        <v>512</v>
      </c>
      <c r="H18" s="403"/>
      <c r="I18" s="403"/>
      <c r="J18" s="403" t="s">
        <v>512</v>
      </c>
      <c r="K18" s="403"/>
      <c r="L18" s="404" t="s">
        <v>583</v>
      </c>
      <c r="M18" s="1033">
        <v>365</v>
      </c>
      <c r="N18" s="1045" t="str">
        <f>IF(M18&lt;=0,"",IF(M18&lt;=2,"Muy Baja",IF(M18&lt;=24,"Baja",IF(M18&lt;=500,"Media",IF(M18&lt;=5000,"Alta","Muy Alta")))))</f>
        <v>Media</v>
      </c>
      <c r="O18" s="1046">
        <f>IF(N18="","",IF(N18="Muy Baja",0.2,IF(N18="Baja",0.4,IF(N18="Media",0.6,IF(N18="Alta",0.8,IF(N18="Muy Alta",1,))))))</f>
        <v>0.6</v>
      </c>
      <c r="P18" s="415"/>
      <c r="Q18" s="1046" t="s">
        <v>139</v>
      </c>
      <c r="R18" s="1046"/>
      <c r="S18" s="1046" t="str">
        <f>IF(NOT(ISERROR(MATCH(Q18,'[1]Tabla Impacto'!$B$221:$B$223,0))),'[1]Tabla Impacto'!$F$223&amp;"Por favor no seleccionar los criterios de impacto(Afectación Económica o presupuestal y Pérdida Reputacional)",Q18)</f>
        <v xml:space="preserve">     El riesgo afecta la imagen de la entidad internamente, de conocimiento general, nivel interno, de junta dircetiva y accionistas y/o de provedores</v>
      </c>
      <c r="T18" s="1045" t="str">
        <f>IF(OR(S18='[1]Tabla Impacto'!$C$11,S18='[1]Tabla Impacto'!$D$11),"Leve",IF(OR(S18='[1]Tabla Impacto'!$C$12,S18='[1]Tabla Impacto'!$D$12),"Menor",IF(OR(S18='[1]Tabla Impacto'!$C$13,S18='[1]Tabla Impacto'!$D$13),"Moderado",IF(OR(S18='[1]Tabla Impacto'!$C$14,S18='[1]Tabla Impacto'!$D$14),"Mayor",IF(OR(S18='[1]Tabla Impacto'!$C$15,S18='[1]Tabla Impacto'!$D$15),"Catastrófico","")))))</f>
        <v>Menor</v>
      </c>
      <c r="U18" s="1046">
        <f>IF(T18="","",IF(T18="Leve",0.2,IF(T18="Menor",0.4,IF(T18="Moderado",0.6,IF(T18="Mayor",0.8,IF(T18="Catastrófico",1,))))))</f>
        <v>0.4</v>
      </c>
      <c r="V18" s="1050" t="str">
        <f>IF(OR(AND(N18="Muy Baja",T18="Leve"),AND(N18="Muy Baja",T18="Menor"),AND(N18="Baja",T18="Leve")),"Bajo",IF(OR(AND(N18="Muy baja",T18="Moderado"),AND(N18="Baja",T18="Menor"),AND(N18="Baja",T18="Moderado"),AND(N18="Media",T18="Leve"),AND(N18="Media",T18="Menor"),AND(N18="Media",T18="Moderado"),AND(N18="Alta",T18="Leve"),AND(N18="Alta",T18="Menor")),"Moderado",IF(OR(AND(N18="Muy Baja",T18="Mayor"),AND(N18="Baja",T18="Mayor"),AND(N18="Media",T18="Mayor"),AND(N18="Alta",T18="Moderado"),AND(N18="Alta",T18="Mayor"),AND(N18="Muy Alta",T18="Leve"),AND(N18="Muy Alta",T18="Menor"),AND(N18="Muy Alta",T18="Moderado"),AND(N18="Muy Alta",T18="Mayor")),"Alto",IF(OR(AND(N18="Muy Baja",T18="Catastrófico"),AND(N18="Baja",T18="Catastrófico"),AND(N18="Media",T18="Catastrófico"),AND(N18="Alta",T18="Catastrófico"),AND(N18="Muy Alta",T18="Catastrófico")),"Extremo",""))))</f>
        <v>Moderado</v>
      </c>
      <c r="W18" s="405">
        <v>1</v>
      </c>
      <c r="X18" s="1039" t="s">
        <v>550</v>
      </c>
      <c r="Y18" s="407" t="s">
        <v>551</v>
      </c>
      <c r="Z18" s="407" t="s">
        <v>273</v>
      </c>
      <c r="AA18" s="407" t="s">
        <v>584</v>
      </c>
      <c r="AB18" s="407" t="s">
        <v>585</v>
      </c>
      <c r="AC18" s="407" t="s">
        <v>586</v>
      </c>
      <c r="AD18" s="407" t="s">
        <v>587</v>
      </c>
      <c r="AE18" s="405" t="str">
        <f t="shared" si="0"/>
        <v>Probabilidad</v>
      </c>
      <c r="AF18" s="409" t="s">
        <v>12</v>
      </c>
      <c r="AG18" s="409" t="s">
        <v>8</v>
      </c>
      <c r="AH18" s="410" t="str">
        <f t="shared" si="6"/>
        <v>50%</v>
      </c>
      <c r="AI18" s="409" t="s">
        <v>17</v>
      </c>
      <c r="AJ18" s="1038" t="s">
        <v>968</v>
      </c>
      <c r="AK18" s="409" t="s">
        <v>20</v>
      </c>
      <c r="AL18" s="409" t="s">
        <v>110</v>
      </c>
      <c r="AM18" s="411">
        <f>IFERROR(IF(AE18="Probabilidad",(O18-(+O18*AH18)),IF(AE18="Impacto",O18,"")),"")</f>
        <v>0.3</v>
      </c>
      <c r="AN18" s="412" t="str">
        <f t="shared" si="1"/>
        <v>Baja</v>
      </c>
      <c r="AO18" s="410">
        <f t="shared" si="4"/>
        <v>0.3</v>
      </c>
      <c r="AP18" s="412" t="str">
        <f t="shared" si="2"/>
        <v>Menor</v>
      </c>
      <c r="AQ18" s="410">
        <f>IFERROR(IF(AE18="Impacto",(U18-(+U18*AH18)),IF(AE18="Probabilidad",U18,"")),"")</f>
        <v>0.4</v>
      </c>
      <c r="AR18" s="413" t="str">
        <f t="shared" si="3"/>
        <v>Moderado</v>
      </c>
      <c r="AS18" s="1043" t="s">
        <v>29</v>
      </c>
      <c r="AT18" s="1039" t="s">
        <v>950</v>
      </c>
      <c r="AU18" s="1033" t="s">
        <v>375</v>
      </c>
      <c r="AV18" s="1033" t="s">
        <v>375</v>
      </c>
      <c r="AW18" s="1033" t="s">
        <v>375</v>
      </c>
      <c r="AX18" s="1034" t="s">
        <v>588</v>
      </c>
      <c r="AY18" s="1039" t="s">
        <v>1556</v>
      </c>
      <c r="AZ18" s="1026" t="s">
        <v>1564</v>
      </c>
      <c r="BA18" s="1027"/>
      <c r="BB18" s="1027"/>
      <c r="BC18" s="1030"/>
      <c r="BD18" s="216"/>
      <c r="BE18" s="216"/>
      <c r="BF18" s="216"/>
      <c r="BG18" s="216"/>
      <c r="BH18" s="216"/>
      <c r="BI18" s="216"/>
      <c r="BJ18" s="216"/>
      <c r="BK18" s="216"/>
      <c r="BL18" s="216"/>
      <c r="BM18" s="216"/>
      <c r="BN18" s="216"/>
      <c r="BO18" s="216"/>
      <c r="BP18" s="216"/>
      <c r="BQ18" s="216"/>
      <c r="BR18" s="216"/>
    </row>
    <row r="19" spans="1:70" s="215" customFormat="1" ht="204" x14ac:dyDescent="0.35">
      <c r="A19" s="1039"/>
      <c r="B19" s="1048"/>
      <c r="C19" s="1039"/>
      <c r="D19" s="1049"/>
      <c r="E19" s="402" t="s">
        <v>548</v>
      </c>
      <c r="F19" s="403"/>
      <c r="G19" s="403" t="s">
        <v>512</v>
      </c>
      <c r="H19" s="403" t="s">
        <v>512</v>
      </c>
      <c r="I19" s="403"/>
      <c r="J19" s="403" t="s">
        <v>512</v>
      </c>
      <c r="K19" s="403"/>
      <c r="L19" s="404" t="s">
        <v>589</v>
      </c>
      <c r="M19" s="1044"/>
      <c r="N19" s="1044"/>
      <c r="O19" s="1044"/>
      <c r="P19" s="416"/>
      <c r="Q19" s="1044"/>
      <c r="R19" s="1046"/>
      <c r="S19" s="1044"/>
      <c r="T19" s="1044"/>
      <c r="U19" s="1044"/>
      <c r="V19" s="1044"/>
      <c r="W19" s="405">
        <v>2</v>
      </c>
      <c r="X19" s="1044"/>
      <c r="Y19" s="407" t="s">
        <v>559</v>
      </c>
      <c r="Z19" s="407" t="s">
        <v>273</v>
      </c>
      <c r="AA19" s="407" t="s">
        <v>590</v>
      </c>
      <c r="AB19" s="407" t="s">
        <v>591</v>
      </c>
      <c r="AC19" s="407" t="s">
        <v>592</v>
      </c>
      <c r="AD19" s="407" t="s">
        <v>587</v>
      </c>
      <c r="AE19" s="405" t="str">
        <f t="shared" si="0"/>
        <v>Probabilidad</v>
      </c>
      <c r="AF19" s="409" t="s">
        <v>12</v>
      </c>
      <c r="AG19" s="409" t="s">
        <v>8</v>
      </c>
      <c r="AH19" s="410" t="str">
        <f t="shared" si="6"/>
        <v>50%</v>
      </c>
      <c r="AI19" s="409" t="s">
        <v>17</v>
      </c>
      <c r="AJ19" s="1038"/>
      <c r="AK19" s="409" t="s">
        <v>20</v>
      </c>
      <c r="AL19" s="409" t="s">
        <v>110</v>
      </c>
      <c r="AM19" s="411">
        <v>0.15</v>
      </c>
      <c r="AN19" s="412" t="str">
        <f t="shared" si="1"/>
        <v>Muy Baja</v>
      </c>
      <c r="AO19" s="410">
        <f t="shared" si="4"/>
        <v>0.15</v>
      </c>
      <c r="AP19" s="412" t="str">
        <f t="shared" si="2"/>
        <v>Menor</v>
      </c>
      <c r="AQ19" s="410">
        <v>0.4</v>
      </c>
      <c r="AR19" s="413" t="str">
        <f t="shared" si="3"/>
        <v>Bajo</v>
      </c>
      <c r="AS19" s="1044"/>
      <c r="AT19" s="1044"/>
      <c r="AU19" s="1033"/>
      <c r="AV19" s="1033"/>
      <c r="AW19" s="1033"/>
      <c r="AX19" s="1035"/>
      <c r="AY19" s="1039"/>
      <c r="AZ19" s="1027"/>
      <c r="BA19" s="1027"/>
      <c r="BB19" s="1027"/>
      <c r="BC19" s="1030"/>
      <c r="BD19" s="216"/>
      <c r="BE19" s="216"/>
      <c r="BF19" s="216"/>
      <c r="BG19" s="216"/>
      <c r="BH19" s="216"/>
      <c r="BI19" s="216"/>
      <c r="BJ19" s="216"/>
      <c r="BK19" s="216"/>
      <c r="BL19" s="216"/>
      <c r="BM19" s="216"/>
      <c r="BN19" s="216"/>
      <c r="BO19" s="216"/>
      <c r="BP19" s="216"/>
      <c r="BQ19" s="216"/>
      <c r="BR19" s="216"/>
    </row>
    <row r="20" spans="1:70" s="215" customFormat="1" ht="204" x14ac:dyDescent="0.35">
      <c r="A20" s="1039"/>
      <c r="B20" s="1048"/>
      <c r="C20" s="1039"/>
      <c r="D20" s="1049"/>
      <c r="E20" s="402" t="s">
        <v>576</v>
      </c>
      <c r="F20" s="403"/>
      <c r="G20" s="403" t="s">
        <v>512</v>
      </c>
      <c r="H20" s="403" t="s">
        <v>512</v>
      </c>
      <c r="I20" s="403"/>
      <c r="J20" s="403"/>
      <c r="K20" s="403"/>
      <c r="L20" s="404" t="s">
        <v>593</v>
      </c>
      <c r="M20" s="1044"/>
      <c r="N20" s="1044"/>
      <c r="O20" s="1044"/>
      <c r="P20" s="416"/>
      <c r="Q20" s="1044"/>
      <c r="R20" s="1046"/>
      <c r="S20" s="1044"/>
      <c r="T20" s="1044"/>
      <c r="U20" s="1044"/>
      <c r="V20" s="1044"/>
      <c r="W20" s="405">
        <v>3</v>
      </c>
      <c r="X20" s="1044"/>
      <c r="Y20" s="407" t="s">
        <v>594</v>
      </c>
      <c r="Z20" s="407" t="s">
        <v>428</v>
      </c>
      <c r="AA20" s="407" t="s">
        <v>595</v>
      </c>
      <c r="AB20" s="407" t="s">
        <v>596</v>
      </c>
      <c r="AC20" s="407" t="s">
        <v>597</v>
      </c>
      <c r="AD20" s="407" t="s">
        <v>598</v>
      </c>
      <c r="AE20" s="405" t="str">
        <f t="shared" si="0"/>
        <v>Probabilidad</v>
      </c>
      <c r="AF20" s="409" t="s">
        <v>12</v>
      </c>
      <c r="AG20" s="409" t="s">
        <v>8</v>
      </c>
      <c r="AH20" s="410" t="str">
        <f t="shared" si="6"/>
        <v>50%</v>
      </c>
      <c r="AI20" s="409" t="s">
        <v>17</v>
      </c>
      <c r="AJ20" s="1038"/>
      <c r="AK20" s="409" t="s">
        <v>20</v>
      </c>
      <c r="AL20" s="409" t="s">
        <v>110</v>
      </c>
      <c r="AM20" s="411">
        <v>7.4999999999999997E-2</v>
      </c>
      <c r="AN20" s="412" t="str">
        <f t="shared" si="1"/>
        <v>Muy Baja</v>
      </c>
      <c r="AO20" s="410">
        <f t="shared" si="4"/>
        <v>7.4999999999999997E-2</v>
      </c>
      <c r="AP20" s="412" t="str">
        <f t="shared" si="2"/>
        <v>Menor</v>
      </c>
      <c r="AQ20" s="410">
        <v>0.4</v>
      </c>
      <c r="AR20" s="413" t="str">
        <f t="shared" si="3"/>
        <v>Bajo</v>
      </c>
      <c r="AS20" s="1044"/>
      <c r="AT20" s="1044"/>
      <c r="AU20" s="1033"/>
      <c r="AV20" s="1033"/>
      <c r="AW20" s="1033"/>
      <c r="AX20" s="1035"/>
      <c r="AY20" s="1039"/>
      <c r="AZ20" s="1027"/>
      <c r="BA20" s="1027"/>
      <c r="BB20" s="1027"/>
      <c r="BC20" s="1030"/>
      <c r="BD20" s="216"/>
      <c r="BE20" s="216"/>
      <c r="BF20" s="216"/>
      <c r="BG20" s="216"/>
      <c r="BH20" s="216"/>
      <c r="BI20" s="216"/>
      <c r="BJ20" s="216"/>
      <c r="BK20" s="216"/>
      <c r="BL20" s="216"/>
      <c r="BM20" s="216"/>
      <c r="BN20" s="216"/>
      <c r="BO20" s="216"/>
      <c r="BP20" s="216"/>
      <c r="BQ20" s="216"/>
      <c r="BR20" s="216"/>
    </row>
    <row r="21" spans="1:70" s="215" customFormat="1" ht="138" x14ac:dyDescent="0.35">
      <c r="A21" s="1039"/>
      <c r="B21" s="1048"/>
      <c r="C21" s="1039"/>
      <c r="D21" s="1049"/>
      <c r="E21" s="402" t="s">
        <v>511</v>
      </c>
      <c r="F21" s="403"/>
      <c r="G21" s="403"/>
      <c r="H21" s="403" t="s">
        <v>512</v>
      </c>
      <c r="I21" s="403" t="s">
        <v>512</v>
      </c>
      <c r="J21" s="403"/>
      <c r="K21" s="403"/>
      <c r="L21" s="404" t="s">
        <v>599</v>
      </c>
      <c r="M21" s="1044"/>
      <c r="N21" s="1044"/>
      <c r="O21" s="1044"/>
      <c r="P21" s="416"/>
      <c r="Q21" s="1044"/>
      <c r="R21" s="1046"/>
      <c r="S21" s="1044"/>
      <c r="T21" s="1044"/>
      <c r="U21" s="1044"/>
      <c r="V21" s="1044"/>
      <c r="W21" s="405">
        <v>4</v>
      </c>
      <c r="X21" s="1044"/>
      <c r="Y21" s="407" t="s">
        <v>566</v>
      </c>
      <c r="Z21" s="407" t="s">
        <v>371</v>
      </c>
      <c r="AA21" s="407" t="s">
        <v>600</v>
      </c>
      <c r="AB21" s="407" t="s">
        <v>568</v>
      </c>
      <c r="AC21" s="407" t="s">
        <v>569</v>
      </c>
      <c r="AD21" s="407" t="s">
        <v>601</v>
      </c>
      <c r="AE21" s="405" t="str">
        <f t="shared" si="0"/>
        <v>Probabilidad</v>
      </c>
      <c r="AF21" s="409" t="s">
        <v>12</v>
      </c>
      <c r="AG21" s="409" t="s">
        <v>7</v>
      </c>
      <c r="AH21" s="410">
        <v>0.4</v>
      </c>
      <c r="AI21" s="409" t="s">
        <v>17</v>
      </c>
      <c r="AJ21" s="1038"/>
      <c r="AK21" s="409" t="s">
        <v>20</v>
      </c>
      <c r="AL21" s="409" t="s">
        <v>110</v>
      </c>
      <c r="AM21" s="411">
        <v>4.4999999999999998E-2</v>
      </c>
      <c r="AN21" s="412" t="str">
        <f t="shared" si="1"/>
        <v>Muy Baja</v>
      </c>
      <c r="AO21" s="410">
        <f t="shared" si="4"/>
        <v>4.4999999999999998E-2</v>
      </c>
      <c r="AP21" s="412" t="str">
        <f t="shared" si="2"/>
        <v>Menor</v>
      </c>
      <c r="AQ21" s="410">
        <v>0.4</v>
      </c>
      <c r="AR21" s="413" t="str">
        <f t="shared" si="3"/>
        <v>Bajo</v>
      </c>
      <c r="AS21" s="1044"/>
      <c r="AT21" s="1044"/>
      <c r="AU21" s="1033"/>
      <c r="AV21" s="1033"/>
      <c r="AW21" s="1033"/>
      <c r="AX21" s="1035"/>
      <c r="AY21" s="1039"/>
      <c r="AZ21" s="1027"/>
      <c r="BA21" s="1027"/>
      <c r="BB21" s="1027"/>
      <c r="BC21" s="1030"/>
      <c r="BD21" s="216"/>
      <c r="BE21" s="216"/>
      <c r="BF21" s="216"/>
      <c r="BG21" s="216"/>
      <c r="BH21" s="216"/>
      <c r="BI21" s="216"/>
      <c r="BJ21" s="216"/>
      <c r="BK21" s="216"/>
      <c r="BL21" s="216"/>
      <c r="BM21" s="216"/>
      <c r="BN21" s="216"/>
      <c r="BO21" s="216"/>
      <c r="BP21" s="216"/>
      <c r="BQ21" s="216"/>
      <c r="BR21" s="216"/>
    </row>
    <row r="22" spans="1:70" s="215" customFormat="1" ht="132" customHeight="1" x14ac:dyDescent="0.35">
      <c r="A22" s="1039"/>
      <c r="B22" s="1048"/>
      <c r="C22" s="1039"/>
      <c r="D22" s="1049"/>
      <c r="E22" s="402" t="s">
        <v>576</v>
      </c>
      <c r="F22" s="403" t="s">
        <v>512</v>
      </c>
      <c r="G22" s="403" t="s">
        <v>512</v>
      </c>
      <c r="H22" s="403" t="s">
        <v>512</v>
      </c>
      <c r="I22" s="403"/>
      <c r="J22" s="403"/>
      <c r="K22" s="403"/>
      <c r="L22" s="404" t="s">
        <v>602</v>
      </c>
      <c r="M22" s="1044"/>
      <c r="N22" s="1044"/>
      <c r="O22" s="1044"/>
      <c r="P22" s="416"/>
      <c r="Q22" s="1044"/>
      <c r="R22" s="1046"/>
      <c r="S22" s="1044"/>
      <c r="T22" s="1044"/>
      <c r="U22" s="1044"/>
      <c r="V22" s="1044"/>
      <c r="W22" s="405">
        <v>5</v>
      </c>
      <c r="X22" s="1044"/>
      <c r="Y22" s="407" t="s">
        <v>566</v>
      </c>
      <c r="Z22" s="407" t="s">
        <v>603</v>
      </c>
      <c r="AA22" s="407" t="s">
        <v>604</v>
      </c>
      <c r="AB22" s="407" t="s">
        <v>605</v>
      </c>
      <c r="AC22" s="407" t="s">
        <v>606</v>
      </c>
      <c r="AD22" s="407" t="s">
        <v>601</v>
      </c>
      <c r="AE22" s="405" t="str">
        <f t="shared" si="0"/>
        <v>Impacto</v>
      </c>
      <c r="AF22" s="409" t="s">
        <v>14</v>
      </c>
      <c r="AG22" s="409" t="s">
        <v>7</v>
      </c>
      <c r="AH22" s="410" t="str">
        <f t="shared" si="6"/>
        <v>25%</v>
      </c>
      <c r="AI22" s="409" t="s">
        <v>17</v>
      </c>
      <c r="AJ22" s="418" t="s">
        <v>969</v>
      </c>
      <c r="AK22" s="409" t="s">
        <v>20</v>
      </c>
      <c r="AL22" s="409" t="s">
        <v>110</v>
      </c>
      <c r="AM22" s="411">
        <v>4.4999999999999998E-2</v>
      </c>
      <c r="AN22" s="412" t="str">
        <f t="shared" si="1"/>
        <v>Muy Baja</v>
      </c>
      <c r="AO22" s="410">
        <f t="shared" si="4"/>
        <v>4.4999999999999998E-2</v>
      </c>
      <c r="AP22" s="412" t="str">
        <f t="shared" si="2"/>
        <v>Menor</v>
      </c>
      <c r="AQ22" s="410">
        <v>0.3</v>
      </c>
      <c r="AR22" s="413" t="str">
        <f t="shared" si="3"/>
        <v>Bajo</v>
      </c>
      <c r="AS22" s="1044"/>
      <c r="AT22" s="1044"/>
      <c r="AU22" s="1033"/>
      <c r="AV22" s="1033"/>
      <c r="AW22" s="1033"/>
      <c r="AX22" s="1036"/>
      <c r="AY22" s="1039"/>
      <c r="AZ22" s="1028"/>
      <c r="BA22" s="1027"/>
      <c r="BB22" s="1027"/>
      <c r="BC22" s="1030"/>
      <c r="BD22" s="216"/>
      <c r="BE22" s="216"/>
      <c r="BF22" s="216"/>
      <c r="BG22" s="216"/>
      <c r="BH22" s="216"/>
      <c r="BI22" s="216"/>
      <c r="BJ22" s="216"/>
      <c r="BK22" s="216"/>
      <c r="BL22" s="216"/>
      <c r="BM22" s="216"/>
      <c r="BN22" s="216"/>
      <c r="BO22" s="216"/>
      <c r="BP22" s="216"/>
      <c r="BQ22" s="216"/>
      <c r="BR22" s="216"/>
    </row>
    <row r="23" spans="1:70" s="215" customFormat="1" ht="120" customHeight="1" x14ac:dyDescent="0.3">
      <c r="A23" s="1039" t="s">
        <v>507</v>
      </c>
      <c r="B23" s="1047" t="s">
        <v>607</v>
      </c>
      <c r="C23" s="1039" t="s">
        <v>608</v>
      </c>
      <c r="D23" s="1049" t="s">
        <v>510</v>
      </c>
      <c r="E23" s="402" t="s">
        <v>557</v>
      </c>
      <c r="F23" s="403" t="s">
        <v>512</v>
      </c>
      <c r="G23" s="403" t="s">
        <v>512</v>
      </c>
      <c r="H23" s="403" t="s">
        <v>512</v>
      </c>
      <c r="I23" s="403"/>
      <c r="J23" s="403"/>
      <c r="K23" s="403"/>
      <c r="L23" s="404" t="s">
        <v>609</v>
      </c>
      <c r="M23" s="1033">
        <v>365</v>
      </c>
      <c r="N23" s="1045" t="str">
        <f>IF(M23&lt;=0,"",IF(M23&lt;=2,"Muy Baja",IF(M23&lt;=24,"Baja",IF(M23&lt;=500,"Media",IF(M23&lt;=5000,"Alta","Muy Alta")))))</f>
        <v>Media</v>
      </c>
      <c r="O23" s="1046">
        <f>IF(N23="","",IF(N23="Muy Baja",0.2,IF(N23="Baja",0.4,IF(N23="Media",0.6,IF(N23="Alta",0.8,IF(N23="Muy Alta",1,))))))</f>
        <v>0.6</v>
      </c>
      <c r="P23" s="415"/>
      <c r="Q23" s="1046" t="s">
        <v>139</v>
      </c>
      <c r="R23" s="1046"/>
      <c r="S23" s="1046" t="str">
        <f>IF(NOT(ISERROR(MATCH(Q23,'[1]Tabla Impacto'!$B$221:$B$223,0))),'[1]Tabla Impacto'!$F$223&amp;"Por favor no seleccionar los criterios de impacto(Afectación Económica o presupuestal y Pérdida Reputacional)",Q23)</f>
        <v xml:space="preserve">     El riesgo afecta la imagen de la entidad internamente, de conocimiento general, nivel interno, de junta dircetiva y accionistas y/o de provedores</v>
      </c>
      <c r="T23" s="1045" t="str">
        <f>IF(OR(S23='[1]Tabla Impacto'!$C$11,S23='[1]Tabla Impacto'!$D$11),"Leve",IF(OR(S23='[1]Tabla Impacto'!$C$12,S23='[1]Tabla Impacto'!$D$12),"Menor",IF(OR(S23='[1]Tabla Impacto'!$C$13,S23='[1]Tabla Impacto'!$D$13),"Moderado",IF(OR(S23='[1]Tabla Impacto'!$C$14,S23='[1]Tabla Impacto'!$D$14),"Mayor",IF(OR(S23='[1]Tabla Impacto'!$C$15,S23='[1]Tabla Impacto'!$D$15),"Catastrófico","")))))</f>
        <v>Menor</v>
      </c>
      <c r="U23" s="1046">
        <f>IF(T23="","",IF(T23="Leve",0.2,IF(T23="Menor",0.4,IF(T23="Moderado",0.6,IF(T23="Mayor",0.8,IF(T23="Catastrófico",1,))))))</f>
        <v>0.4</v>
      </c>
      <c r="V23" s="1050" t="str">
        <f>IF(OR(AND(N23="Muy Baja",T23="Leve"),AND(N23="Muy Baja",T23="Menor"),AND(N23="Baja",T23="Leve")),"Bajo",IF(OR(AND(N23="Muy baja",T23="Moderado"),AND(N23="Baja",T23="Menor"),AND(N23="Baja",T23="Moderado"),AND(N23="Media",T23="Leve"),AND(N23="Media",T23="Menor"),AND(N23="Media",T23="Moderado"),AND(N23="Alta",T23="Leve"),AND(N23="Alta",T23="Menor")),"Moderado",IF(OR(AND(N23="Muy Baja",T23="Mayor"),AND(N23="Baja",T23="Mayor"),AND(N23="Media",T23="Mayor"),AND(N23="Alta",T23="Moderado"),AND(N23="Alta",T23="Mayor"),AND(N23="Muy Alta",T23="Leve"),AND(N23="Muy Alta",T23="Menor"),AND(N23="Muy Alta",T23="Moderado"),AND(N23="Muy Alta",T23="Mayor")),"Alto",IF(OR(AND(N23="Muy Baja",T23="Catastrófico"),AND(N23="Baja",T23="Catastrófico"),AND(N23="Media",T23="Catastrófico"),AND(N23="Alta",T23="Catastrófico"),AND(N23="Muy Alta",T23="Catastrófico")),"Extremo",""))))</f>
        <v>Moderado</v>
      </c>
      <c r="W23" s="405">
        <v>1</v>
      </c>
      <c r="X23" s="1039" t="s">
        <v>550</v>
      </c>
      <c r="Y23" s="407" t="s">
        <v>566</v>
      </c>
      <c r="Z23" s="407" t="s">
        <v>273</v>
      </c>
      <c r="AA23" s="407" t="s">
        <v>610</v>
      </c>
      <c r="AB23" s="407" t="s">
        <v>611</v>
      </c>
      <c r="AC23" s="407" t="s">
        <v>612</v>
      </c>
      <c r="AD23" s="407" t="s">
        <v>613</v>
      </c>
      <c r="AE23" s="405" t="str">
        <f t="shared" si="0"/>
        <v>Probabilidad</v>
      </c>
      <c r="AF23" s="409" t="s">
        <v>12</v>
      </c>
      <c r="AG23" s="409" t="s">
        <v>7</v>
      </c>
      <c r="AH23" s="410" t="str">
        <f t="shared" si="6"/>
        <v>40%</v>
      </c>
      <c r="AI23" s="409" t="s">
        <v>17</v>
      </c>
      <c r="AJ23" s="1038" t="s">
        <v>969</v>
      </c>
      <c r="AK23" s="409" t="s">
        <v>20</v>
      </c>
      <c r="AL23" s="409" t="s">
        <v>110</v>
      </c>
      <c r="AM23" s="411">
        <f>IFERROR(IF(AE23="Probabilidad",(O23-(+O23*AH23)),IF(AE23="Impacto",O23,"")),"")</f>
        <v>0.36</v>
      </c>
      <c r="AN23" s="412" t="str">
        <f>IFERROR(IF(AM23="","",IF(AM23&lt;=0.2,"Muy Baja",IF(AM23&lt;=0.4,"Baja",IF(AM23&lt;=0.6,"Media",IF(AM23&lt;=0.8,"Alta","Muy Alta"))))),"")</f>
        <v>Baja</v>
      </c>
      <c r="AO23" s="410">
        <f t="shared" si="4"/>
        <v>0.36</v>
      </c>
      <c r="AP23" s="412" t="str">
        <f>IFERROR(IF(AQ23="","",IF(AQ23&lt;=0.2,"Leve",IF(AQ23&lt;=0.4,"Menor",IF(AQ23&lt;=0.6,"Moderado",IF(AQ23&lt;=0.8,"Mayor","Catastrófico"))))),"")</f>
        <v>Menor</v>
      </c>
      <c r="AQ23" s="410">
        <v>0.4</v>
      </c>
      <c r="AR23" s="413" t="str">
        <f>IFERROR(IF(OR(AND(AN23="Muy Baja",AP23="Leve"),AND(AN23="Muy Baja",AP23="Menor"),AND(AN23="Baja",AP23="Leve")),"Bajo",IF(OR(AND(AN23="Muy baja",AP23="Moderado"),AND(AN23="Baja",AP23="Menor"),AND(AN23="Baja",AP23="Moderado"),AND(AN23="Media",AP23="Leve"),AND(AN23="Media",AP23="Menor"),AND(AN23="Media",AP23="Moderado"),AND(AN23="Alta",AP23="Leve"),AND(AN23="Alta",AP23="Menor")),"Moderado",IF(OR(AND(AN23="Muy Baja",AP23="Mayor"),AND(AN23="Baja",AP23="Mayor"),AND(AN23="Media",AP23="Mayor"),AND(AN23="Alta",AP23="Moderado"),AND(AN23="Alta",AP23="Mayor"),AND(AN23="Muy Alta",AP23="Leve"),AND(AN23="Muy Alta",AP23="Menor"),AND(AN23="Muy Alta",AP23="Moderado"),AND(AN23="Muy Alta",AP23="Mayor")),"Alto",IF(OR(AND(AN23="Muy Baja",AP23="Catastrófico"),AND(AN23="Baja",AP23="Catastrófico"),AND(AN23="Media",AP23="Catastrófico"),AND(AN23="Alta",AP23="Catastrófico"),AND(AN23="Muy Alta",AP23="Catastrófico")),"Extremo","")))),"")</f>
        <v>Moderado</v>
      </c>
      <c r="AS23" s="1043" t="s">
        <v>29</v>
      </c>
      <c r="AT23" s="1037" t="s">
        <v>950</v>
      </c>
      <c r="AU23" s="1033" t="s">
        <v>375</v>
      </c>
      <c r="AV23" s="1033" t="s">
        <v>375</v>
      </c>
      <c r="AW23" s="1033" t="s">
        <v>375</v>
      </c>
      <c r="AX23" s="1040" t="s">
        <v>614</v>
      </c>
      <c r="AY23" s="1039" t="s">
        <v>1557</v>
      </c>
      <c r="AZ23" s="1026" t="s">
        <v>1564</v>
      </c>
      <c r="BA23" s="1027"/>
      <c r="BB23" s="1027"/>
      <c r="BC23" s="1030"/>
      <c r="BD23" s="216"/>
      <c r="BE23" s="216"/>
      <c r="BF23" s="216"/>
      <c r="BG23" s="216"/>
      <c r="BH23" s="216"/>
      <c r="BI23" s="216"/>
      <c r="BJ23" s="216"/>
      <c r="BK23" s="216"/>
      <c r="BL23" s="216"/>
      <c r="BM23" s="216"/>
      <c r="BN23" s="216"/>
      <c r="BO23" s="216"/>
      <c r="BP23" s="216"/>
      <c r="BQ23" s="216"/>
      <c r="BR23" s="216"/>
    </row>
    <row r="24" spans="1:70" s="215" customFormat="1" ht="204" x14ac:dyDescent="0.35">
      <c r="A24" s="1039"/>
      <c r="B24" s="1048"/>
      <c r="C24" s="1039"/>
      <c r="D24" s="1049"/>
      <c r="E24" s="402" t="s">
        <v>564</v>
      </c>
      <c r="F24" s="403" t="s">
        <v>512</v>
      </c>
      <c r="G24" s="403"/>
      <c r="H24" s="403" t="s">
        <v>512</v>
      </c>
      <c r="I24" s="403"/>
      <c r="J24" s="403"/>
      <c r="K24" s="403" t="s">
        <v>512</v>
      </c>
      <c r="L24" s="404" t="s">
        <v>615</v>
      </c>
      <c r="M24" s="1044"/>
      <c r="N24" s="1044"/>
      <c r="O24" s="1044"/>
      <c r="P24" s="416"/>
      <c r="Q24" s="1044"/>
      <c r="R24" s="1046"/>
      <c r="S24" s="1044"/>
      <c r="T24" s="1044"/>
      <c r="U24" s="1044"/>
      <c r="V24" s="1044"/>
      <c r="W24" s="405">
        <v>2</v>
      </c>
      <c r="X24" s="1044"/>
      <c r="Y24" s="407" t="s">
        <v>616</v>
      </c>
      <c r="Z24" s="407" t="s">
        <v>336</v>
      </c>
      <c r="AA24" s="407" t="s">
        <v>617</v>
      </c>
      <c r="AB24" s="407" t="s">
        <v>618</v>
      </c>
      <c r="AC24" s="407" t="s">
        <v>619</v>
      </c>
      <c r="AD24" s="407" t="s">
        <v>613</v>
      </c>
      <c r="AE24" s="405" t="str">
        <f t="shared" si="0"/>
        <v>Probabilidad</v>
      </c>
      <c r="AF24" s="409" t="s">
        <v>12</v>
      </c>
      <c r="AG24" s="409" t="s">
        <v>7</v>
      </c>
      <c r="AH24" s="410" t="str">
        <f t="shared" si="6"/>
        <v>40%</v>
      </c>
      <c r="AI24" s="409" t="s">
        <v>17</v>
      </c>
      <c r="AJ24" s="1038"/>
      <c r="AK24" s="409" t="s">
        <v>20</v>
      </c>
      <c r="AL24" s="409" t="s">
        <v>110</v>
      </c>
      <c r="AM24" s="411">
        <f>IFERROR(IF(AND(AE23="Probabilidad",AE24="Probabilidad"),(AO23-(+AO23*AH24)),IF(AE24="Probabilidad",(O23-(+O23*AH24)),IF(AE24="Impacto",AO23,""))),"")</f>
        <v>0.216</v>
      </c>
      <c r="AN24" s="412" t="str">
        <f t="shared" si="1"/>
        <v>Baja</v>
      </c>
      <c r="AO24" s="410">
        <f t="shared" si="4"/>
        <v>0.216</v>
      </c>
      <c r="AP24" s="412" t="str">
        <f t="shared" si="2"/>
        <v>Menor</v>
      </c>
      <c r="AQ24" s="410">
        <v>0.4</v>
      </c>
      <c r="AR24" s="413" t="str">
        <f t="shared" si="3"/>
        <v>Moderado</v>
      </c>
      <c r="AS24" s="1044"/>
      <c r="AT24" s="1051"/>
      <c r="AU24" s="1033"/>
      <c r="AV24" s="1033"/>
      <c r="AW24" s="1033"/>
      <c r="AX24" s="1041"/>
      <c r="AY24" s="1039"/>
      <c r="AZ24" s="1027"/>
      <c r="BA24" s="1027"/>
      <c r="BB24" s="1027"/>
      <c r="BC24" s="1030"/>
      <c r="BD24" s="216"/>
      <c r="BE24" s="216"/>
      <c r="BF24" s="216"/>
      <c r="BG24" s="216"/>
      <c r="BH24" s="216"/>
      <c r="BI24" s="216"/>
      <c r="BJ24" s="216"/>
      <c r="BK24" s="216"/>
      <c r="BL24" s="216"/>
      <c r="BM24" s="216"/>
      <c r="BN24" s="216"/>
      <c r="BO24" s="216"/>
      <c r="BP24" s="216"/>
      <c r="BQ24" s="216"/>
      <c r="BR24" s="216"/>
    </row>
    <row r="25" spans="1:70" s="215" customFormat="1" ht="255" x14ac:dyDescent="0.35">
      <c r="A25" s="1039"/>
      <c r="B25" s="1048"/>
      <c r="C25" s="1039"/>
      <c r="D25" s="1049"/>
      <c r="E25" s="402" t="s">
        <v>548</v>
      </c>
      <c r="F25" s="403"/>
      <c r="G25" s="403" t="s">
        <v>512</v>
      </c>
      <c r="H25" s="403"/>
      <c r="I25" s="403"/>
      <c r="J25" s="403" t="s">
        <v>512</v>
      </c>
      <c r="K25" s="403"/>
      <c r="L25" s="404" t="s">
        <v>620</v>
      </c>
      <c r="M25" s="1044"/>
      <c r="N25" s="1044"/>
      <c r="O25" s="1044"/>
      <c r="P25" s="416"/>
      <c r="Q25" s="1044"/>
      <c r="R25" s="1046"/>
      <c r="S25" s="1044"/>
      <c r="T25" s="1044"/>
      <c r="U25" s="1044"/>
      <c r="V25" s="1044"/>
      <c r="W25" s="405">
        <v>3</v>
      </c>
      <c r="X25" s="1044"/>
      <c r="Y25" s="407" t="s">
        <v>551</v>
      </c>
      <c r="Z25" s="407" t="s">
        <v>621</v>
      </c>
      <c r="AA25" s="407" t="s">
        <v>622</v>
      </c>
      <c r="AB25" s="407" t="s">
        <v>623</v>
      </c>
      <c r="AC25" s="407" t="s">
        <v>624</v>
      </c>
      <c r="AD25" s="407" t="s">
        <v>625</v>
      </c>
      <c r="AE25" s="405" t="str">
        <f t="shared" si="0"/>
        <v>Probabilidad</v>
      </c>
      <c r="AF25" s="409" t="s">
        <v>12</v>
      </c>
      <c r="AG25" s="409" t="s">
        <v>7</v>
      </c>
      <c r="AH25" s="410" t="str">
        <f t="shared" si="6"/>
        <v>40%</v>
      </c>
      <c r="AI25" s="409" t="s">
        <v>17</v>
      </c>
      <c r="AJ25" s="1038"/>
      <c r="AK25" s="409" t="s">
        <v>20</v>
      </c>
      <c r="AL25" s="409" t="s">
        <v>110</v>
      </c>
      <c r="AM25" s="411">
        <v>0.13</v>
      </c>
      <c r="AN25" s="412" t="str">
        <f t="shared" si="1"/>
        <v>Muy Baja</v>
      </c>
      <c r="AO25" s="410">
        <f t="shared" si="4"/>
        <v>0.13</v>
      </c>
      <c r="AP25" s="412" t="str">
        <f t="shared" si="2"/>
        <v>Menor</v>
      </c>
      <c r="AQ25" s="410">
        <v>0.4</v>
      </c>
      <c r="AR25" s="413" t="str">
        <f t="shared" si="3"/>
        <v>Bajo</v>
      </c>
      <c r="AS25" s="1044"/>
      <c r="AT25" s="1051"/>
      <c r="AU25" s="1033"/>
      <c r="AV25" s="1033"/>
      <c r="AW25" s="1033"/>
      <c r="AX25" s="1041"/>
      <c r="AY25" s="1039"/>
      <c r="AZ25" s="1027"/>
      <c r="BA25" s="1027"/>
      <c r="BB25" s="1027"/>
      <c r="BC25" s="1030"/>
      <c r="BD25" s="216"/>
      <c r="BE25" s="216"/>
      <c r="BF25" s="216"/>
      <c r="BG25" s="216"/>
      <c r="BH25" s="216"/>
      <c r="BI25" s="216"/>
      <c r="BJ25" s="216"/>
      <c r="BK25" s="216"/>
      <c r="BL25" s="216"/>
      <c r="BM25" s="216"/>
      <c r="BN25" s="216"/>
      <c r="BO25" s="216"/>
      <c r="BP25" s="216"/>
      <c r="BQ25" s="216"/>
      <c r="BR25" s="216"/>
    </row>
    <row r="26" spans="1:70" s="215" customFormat="1" ht="153" x14ac:dyDescent="0.35">
      <c r="A26" s="1039"/>
      <c r="B26" s="1048"/>
      <c r="C26" s="1039"/>
      <c r="D26" s="1049"/>
      <c r="E26" s="402" t="s">
        <v>576</v>
      </c>
      <c r="F26" s="403" t="s">
        <v>512</v>
      </c>
      <c r="G26" s="403" t="s">
        <v>512</v>
      </c>
      <c r="H26" s="403" t="s">
        <v>512</v>
      </c>
      <c r="I26" s="403"/>
      <c r="J26" s="403"/>
      <c r="K26" s="403"/>
      <c r="L26" s="404" t="s">
        <v>626</v>
      </c>
      <c r="M26" s="1044"/>
      <c r="N26" s="1044"/>
      <c r="O26" s="1044"/>
      <c r="P26" s="416"/>
      <c r="Q26" s="1044"/>
      <c r="R26" s="1046"/>
      <c r="S26" s="1044"/>
      <c r="T26" s="1044"/>
      <c r="U26" s="1044"/>
      <c r="V26" s="1044"/>
      <c r="W26" s="405">
        <v>4</v>
      </c>
      <c r="X26" s="1044"/>
      <c r="Y26" s="407" t="s">
        <v>627</v>
      </c>
      <c r="Z26" s="407" t="s">
        <v>628</v>
      </c>
      <c r="AA26" s="407" t="s">
        <v>629</v>
      </c>
      <c r="AB26" s="407" t="s">
        <v>630</v>
      </c>
      <c r="AC26" s="407" t="s">
        <v>631</v>
      </c>
      <c r="AD26" s="407" t="s">
        <v>632</v>
      </c>
      <c r="AE26" s="405" t="str">
        <f t="shared" si="0"/>
        <v>Impacto</v>
      </c>
      <c r="AF26" s="409" t="s">
        <v>14</v>
      </c>
      <c r="AG26" s="409" t="s">
        <v>7</v>
      </c>
      <c r="AH26" s="410" t="str">
        <f t="shared" si="6"/>
        <v>25%</v>
      </c>
      <c r="AI26" s="409" t="s">
        <v>17</v>
      </c>
      <c r="AJ26" s="1038"/>
      <c r="AK26" s="409" t="s">
        <v>20</v>
      </c>
      <c r="AL26" s="409" t="s">
        <v>110</v>
      </c>
      <c r="AM26" s="411">
        <v>0.13</v>
      </c>
      <c r="AN26" s="412" t="str">
        <f t="shared" si="1"/>
        <v>Muy Baja</v>
      </c>
      <c r="AO26" s="410">
        <f t="shared" si="4"/>
        <v>0.13</v>
      </c>
      <c r="AP26" s="412" t="str">
        <f t="shared" si="2"/>
        <v>Menor</v>
      </c>
      <c r="AQ26" s="410">
        <v>0.4</v>
      </c>
      <c r="AR26" s="413" t="str">
        <f t="shared" si="3"/>
        <v>Bajo</v>
      </c>
      <c r="AS26" s="1044"/>
      <c r="AT26" s="1051"/>
      <c r="AU26" s="1033"/>
      <c r="AV26" s="1033"/>
      <c r="AW26" s="1033"/>
      <c r="AX26" s="1042"/>
      <c r="AY26" s="1039"/>
      <c r="AZ26" s="1028"/>
      <c r="BA26" s="1027"/>
      <c r="BB26" s="1027"/>
      <c r="BC26" s="1030"/>
      <c r="BD26" s="216"/>
      <c r="BE26" s="216"/>
      <c r="BF26" s="216"/>
      <c r="BG26" s="216"/>
      <c r="BH26" s="216"/>
      <c r="BI26" s="216"/>
      <c r="BJ26" s="216"/>
      <c r="BK26" s="216"/>
      <c r="BL26" s="216"/>
      <c r="BM26" s="216"/>
      <c r="BN26" s="216"/>
      <c r="BO26" s="216"/>
      <c r="BP26" s="216"/>
      <c r="BQ26" s="216"/>
      <c r="BR26" s="216"/>
    </row>
    <row r="27" spans="1:70" s="215" customFormat="1" ht="138" x14ac:dyDescent="0.3">
      <c r="A27" s="1039" t="s">
        <v>507</v>
      </c>
      <c r="B27" s="1047" t="s">
        <v>633</v>
      </c>
      <c r="C27" s="1039" t="s">
        <v>634</v>
      </c>
      <c r="D27" s="1049" t="s">
        <v>635</v>
      </c>
      <c r="E27" s="402" t="s">
        <v>636</v>
      </c>
      <c r="F27" s="403" t="s">
        <v>512</v>
      </c>
      <c r="G27" s="403"/>
      <c r="H27" s="403"/>
      <c r="I27" s="403"/>
      <c r="J27" s="403"/>
      <c r="K27" s="403" t="s">
        <v>512</v>
      </c>
      <c r="L27" s="404" t="s">
        <v>637</v>
      </c>
      <c r="M27" s="1033">
        <v>8</v>
      </c>
      <c r="N27" s="1045" t="str">
        <f>IF(M27&lt;=0,"",IF(M27&lt;=2,"Muy Baja",IF(M27&lt;=24,"Baja",IF(M27&lt;=500,"Media",IF(M27&lt;=5000,"Alta","Muy Alta")))))</f>
        <v>Baja</v>
      </c>
      <c r="O27" s="1046">
        <f>IF(N27="","",IF(N27="Muy Baja",0.2,IF(N27="Baja",0.4,IF(N27="Media",0.6,IF(N27="Alta",0.8,IF(N27="Muy Alta",1,))))))</f>
        <v>0.4</v>
      </c>
      <c r="P27" s="415"/>
      <c r="Q27" s="1046" t="s">
        <v>139</v>
      </c>
      <c r="R27" s="1046"/>
      <c r="S27" s="1046" t="str">
        <f>IF(NOT(ISERROR(MATCH(Q27,'[1]Tabla Impacto'!$B$221:$B$223,0))),'[1]Tabla Impacto'!$F$223&amp;"Por favor no seleccionar los criterios de impacto(Afectación Económica o presupuestal y Pérdida Reputacional)",Q27)</f>
        <v xml:space="preserve">     El riesgo afecta la imagen de la entidad internamente, de conocimiento general, nivel interno, de junta dircetiva y accionistas y/o de provedores</v>
      </c>
      <c r="T27" s="1045" t="str">
        <f>IF(OR(S27='[1]Tabla Impacto'!$C$11,S27='[1]Tabla Impacto'!$D$11),"Leve",IF(OR(S27='[1]Tabla Impacto'!$C$12,S27='[1]Tabla Impacto'!$D$12),"Menor",IF(OR(S27='[1]Tabla Impacto'!$C$13,S27='[1]Tabla Impacto'!$D$13),"Moderado",IF(OR(S27='[1]Tabla Impacto'!$C$14,S27='[1]Tabla Impacto'!$D$14),"Mayor",IF(OR(S27='[1]Tabla Impacto'!$C$15,S27='[1]Tabla Impacto'!$D$15),"Catastrófico","")))))</f>
        <v>Menor</v>
      </c>
      <c r="U27" s="1046">
        <f>IF(T27="","",IF(T27="Leve",0.2,IF(T27="Menor",0.4,IF(T27="Moderado",0.6,IF(T27="Mayor",0.8,IF(T27="Catastrófico",1,))))))</f>
        <v>0.4</v>
      </c>
      <c r="V27" s="1050" t="str">
        <f>IF(OR(AND(N27="Muy Baja",T27="Leve"),AND(N27="Muy Baja",T27="Menor"),AND(N27="Baja",T27="Leve")),"Bajo",IF(OR(AND(N27="Muy baja",T27="Moderado"),AND(N27="Baja",T27="Menor"),AND(N27="Baja",T27="Moderado"),AND(N27="Media",T27="Leve"),AND(N27="Media",T27="Menor"),AND(N27="Media",T27="Moderado"),AND(N27="Alta",T27="Leve"),AND(N27="Alta",T27="Menor")),"Moderado",IF(OR(AND(N27="Muy Baja",T27="Mayor"),AND(N27="Baja",T27="Mayor"),AND(N27="Media",T27="Mayor"),AND(N27="Alta",T27="Moderado"),AND(N27="Alta",T27="Mayor"),AND(N27="Muy Alta",T27="Leve"),AND(N27="Muy Alta",T27="Menor"),AND(N27="Muy Alta",T27="Moderado"),AND(N27="Muy Alta",T27="Mayor")),"Alto",IF(OR(AND(N27="Muy Baja",T27="Catastrófico"),AND(N27="Baja",T27="Catastrófico"),AND(N27="Media",T27="Catastrófico"),AND(N27="Alta",T27="Catastrófico"),AND(N27="Muy Alta",T27="Catastrófico")),"Extremo",""))))</f>
        <v>Moderado</v>
      </c>
      <c r="W27" s="405">
        <v>1</v>
      </c>
      <c r="X27" s="1039" t="s">
        <v>550</v>
      </c>
      <c r="Y27" s="407" t="s">
        <v>638</v>
      </c>
      <c r="Z27" s="407" t="s">
        <v>425</v>
      </c>
      <c r="AA27" s="407" t="s">
        <v>639</v>
      </c>
      <c r="AB27" s="407" t="s">
        <v>640</v>
      </c>
      <c r="AC27" s="407" t="s">
        <v>641</v>
      </c>
      <c r="AD27" s="407" t="s">
        <v>642</v>
      </c>
      <c r="AE27" s="405" t="str">
        <f t="shared" si="0"/>
        <v>Probabilidad</v>
      </c>
      <c r="AF27" s="409" t="s">
        <v>12</v>
      </c>
      <c r="AG27" s="409" t="s">
        <v>7</v>
      </c>
      <c r="AH27" s="410" t="str">
        <f t="shared" si="6"/>
        <v>40%</v>
      </c>
      <c r="AI27" s="409" t="s">
        <v>17</v>
      </c>
      <c r="AJ27" s="1038" t="s">
        <v>970</v>
      </c>
      <c r="AK27" s="409" t="s">
        <v>20</v>
      </c>
      <c r="AL27" s="409" t="s">
        <v>110</v>
      </c>
      <c r="AM27" s="411">
        <f>IFERROR(IF(AE27="Probabilidad",(O27-(+O27*AH27)),IF(AE27="Impacto",O27,"")),"")</f>
        <v>0.24</v>
      </c>
      <c r="AN27" s="412" t="str">
        <f t="shared" si="1"/>
        <v>Baja</v>
      </c>
      <c r="AO27" s="410">
        <f t="shared" si="4"/>
        <v>0.24</v>
      </c>
      <c r="AP27" s="412" t="str">
        <f t="shared" si="2"/>
        <v>Menor</v>
      </c>
      <c r="AQ27" s="410">
        <v>0.4</v>
      </c>
      <c r="AR27" s="413" t="str">
        <f t="shared" si="3"/>
        <v>Moderado</v>
      </c>
      <c r="AS27" s="1043" t="s">
        <v>29</v>
      </c>
      <c r="AT27" s="1039" t="s">
        <v>950</v>
      </c>
      <c r="AU27" s="1033" t="s">
        <v>375</v>
      </c>
      <c r="AV27" s="1033" t="s">
        <v>375</v>
      </c>
      <c r="AW27" s="1033" t="s">
        <v>375</v>
      </c>
      <c r="AX27" s="1034" t="s">
        <v>643</v>
      </c>
      <c r="AY27" s="1039" t="s">
        <v>1558</v>
      </c>
      <c r="AZ27" s="1026" t="s">
        <v>1564</v>
      </c>
      <c r="BA27" s="1027"/>
      <c r="BB27" s="1027"/>
      <c r="BC27" s="1030"/>
      <c r="BD27" s="216"/>
      <c r="BE27" s="216"/>
      <c r="BF27" s="216"/>
      <c r="BG27" s="216"/>
      <c r="BH27" s="216"/>
      <c r="BI27" s="216"/>
      <c r="BJ27" s="216"/>
      <c r="BK27" s="216"/>
      <c r="BL27" s="216"/>
      <c r="BM27" s="216"/>
      <c r="BN27" s="216"/>
      <c r="BO27" s="216"/>
      <c r="BP27" s="216"/>
      <c r="BQ27" s="216"/>
      <c r="BR27" s="216"/>
    </row>
    <row r="28" spans="1:70" s="215" customFormat="1" ht="178.5" x14ac:dyDescent="0.35">
      <c r="A28" s="1039"/>
      <c r="B28" s="1048"/>
      <c r="C28" s="1039"/>
      <c r="D28" s="1049"/>
      <c r="E28" s="402" t="s">
        <v>529</v>
      </c>
      <c r="F28" s="403" t="s">
        <v>512</v>
      </c>
      <c r="G28" s="403"/>
      <c r="H28" s="403" t="s">
        <v>512</v>
      </c>
      <c r="I28" s="403" t="s">
        <v>512</v>
      </c>
      <c r="J28" s="403"/>
      <c r="K28" s="403" t="s">
        <v>512</v>
      </c>
      <c r="L28" s="404" t="s">
        <v>644</v>
      </c>
      <c r="M28" s="1044"/>
      <c r="N28" s="1044"/>
      <c r="O28" s="1044"/>
      <c r="P28" s="416"/>
      <c r="Q28" s="1044"/>
      <c r="R28" s="1046"/>
      <c r="S28" s="1044"/>
      <c r="T28" s="1044"/>
      <c r="U28" s="1044"/>
      <c r="V28" s="1044"/>
      <c r="W28" s="405">
        <v>2</v>
      </c>
      <c r="X28" s="1044"/>
      <c r="Y28" s="407" t="s">
        <v>645</v>
      </c>
      <c r="Z28" s="407" t="s">
        <v>425</v>
      </c>
      <c r="AA28" s="407" t="s">
        <v>646</v>
      </c>
      <c r="AB28" s="407" t="s">
        <v>647</v>
      </c>
      <c r="AC28" s="407" t="s">
        <v>648</v>
      </c>
      <c r="AD28" s="407" t="s">
        <v>649</v>
      </c>
      <c r="AE28" s="405" t="str">
        <f t="shared" si="0"/>
        <v>Probabilidad</v>
      </c>
      <c r="AF28" s="409" t="s">
        <v>12</v>
      </c>
      <c r="AG28" s="409" t="s">
        <v>7</v>
      </c>
      <c r="AH28" s="410" t="str">
        <f t="shared" si="6"/>
        <v>40%</v>
      </c>
      <c r="AI28" s="409" t="s">
        <v>17</v>
      </c>
      <c r="AJ28" s="1038"/>
      <c r="AK28" s="409" t="s">
        <v>20</v>
      </c>
      <c r="AL28" s="409" t="s">
        <v>110</v>
      </c>
      <c r="AM28" s="411">
        <f>IFERROR(IF(AND(AE27="Probabilidad",AE28="Probabilidad"),(AO27-(+AO27*AH28)),IF(AE28="Probabilidad",(O27-(+O27*AH28)),IF(AE28="Impacto",AO27,""))),"")</f>
        <v>0.14399999999999999</v>
      </c>
      <c r="AN28" s="412" t="str">
        <f t="shared" si="1"/>
        <v>Muy Baja</v>
      </c>
      <c r="AO28" s="410">
        <f t="shared" si="4"/>
        <v>0.14399999999999999</v>
      </c>
      <c r="AP28" s="412" t="str">
        <f t="shared" si="2"/>
        <v>Menor</v>
      </c>
      <c r="AQ28" s="410">
        <v>0.4</v>
      </c>
      <c r="AR28" s="413" t="str">
        <f t="shared" si="3"/>
        <v>Bajo</v>
      </c>
      <c r="AS28" s="1044"/>
      <c r="AT28" s="1044"/>
      <c r="AU28" s="1033"/>
      <c r="AV28" s="1033"/>
      <c r="AW28" s="1033"/>
      <c r="AX28" s="1035"/>
      <c r="AY28" s="1039"/>
      <c r="AZ28" s="1027"/>
      <c r="BA28" s="1027"/>
      <c r="BB28" s="1027"/>
      <c r="BC28" s="1030"/>
      <c r="BD28" s="216"/>
      <c r="BE28" s="216"/>
      <c r="BF28" s="216"/>
      <c r="BG28" s="216"/>
      <c r="BH28" s="216"/>
      <c r="BI28" s="216"/>
      <c r="BJ28" s="216"/>
      <c r="BK28" s="216"/>
      <c r="BL28" s="216"/>
      <c r="BM28" s="216"/>
      <c r="BN28" s="216"/>
      <c r="BO28" s="216"/>
      <c r="BP28" s="216"/>
      <c r="BQ28" s="216"/>
      <c r="BR28" s="216"/>
    </row>
    <row r="29" spans="1:70" s="215" customFormat="1" ht="208.5" customHeight="1" x14ac:dyDescent="0.35">
      <c r="A29" s="1039"/>
      <c r="B29" s="1048"/>
      <c r="C29" s="1039"/>
      <c r="D29" s="1049"/>
      <c r="E29" s="402" t="s">
        <v>636</v>
      </c>
      <c r="F29" s="403" t="s">
        <v>512</v>
      </c>
      <c r="G29" s="403"/>
      <c r="H29" s="403"/>
      <c r="I29" s="403"/>
      <c r="J29" s="403"/>
      <c r="K29" s="403" t="s">
        <v>512</v>
      </c>
      <c r="L29" s="404" t="s">
        <v>650</v>
      </c>
      <c r="M29" s="1044"/>
      <c r="N29" s="1044"/>
      <c r="O29" s="1044"/>
      <c r="P29" s="416"/>
      <c r="Q29" s="1044"/>
      <c r="R29" s="1046"/>
      <c r="S29" s="1044"/>
      <c r="T29" s="1044"/>
      <c r="U29" s="1044"/>
      <c r="V29" s="1044"/>
      <c r="W29" s="405">
        <v>3</v>
      </c>
      <c r="X29" s="1044"/>
      <c r="Y29" s="407" t="s">
        <v>645</v>
      </c>
      <c r="Z29" s="407" t="s">
        <v>651</v>
      </c>
      <c r="AA29" s="407" t="s">
        <v>652</v>
      </c>
      <c r="AB29" s="407" t="s">
        <v>653</v>
      </c>
      <c r="AC29" s="407" t="s">
        <v>654</v>
      </c>
      <c r="AD29" s="407" t="s">
        <v>601</v>
      </c>
      <c r="AE29" s="405" t="str">
        <f t="shared" si="0"/>
        <v>Probabilidad</v>
      </c>
      <c r="AF29" s="409" t="s">
        <v>12</v>
      </c>
      <c r="AG29" s="409" t="s">
        <v>7</v>
      </c>
      <c r="AH29" s="410" t="str">
        <f t="shared" si="6"/>
        <v>40%</v>
      </c>
      <c r="AI29" s="409" t="s">
        <v>17</v>
      </c>
      <c r="AJ29" s="1038"/>
      <c r="AK29" s="409" t="s">
        <v>20</v>
      </c>
      <c r="AL29" s="409" t="s">
        <v>110</v>
      </c>
      <c r="AM29" s="411">
        <v>8.5999999999999993E-2</v>
      </c>
      <c r="AN29" s="412" t="str">
        <f t="shared" si="1"/>
        <v>Muy Baja</v>
      </c>
      <c r="AO29" s="410">
        <f t="shared" si="4"/>
        <v>8.5999999999999993E-2</v>
      </c>
      <c r="AP29" s="412" t="str">
        <f t="shared" si="2"/>
        <v>Menor</v>
      </c>
      <c r="AQ29" s="410">
        <v>0.4</v>
      </c>
      <c r="AR29" s="413" t="str">
        <f t="shared" si="3"/>
        <v>Bajo</v>
      </c>
      <c r="AS29" s="1044"/>
      <c r="AT29" s="1044"/>
      <c r="AU29" s="1033"/>
      <c r="AV29" s="1033"/>
      <c r="AW29" s="1033"/>
      <c r="AX29" s="1036"/>
      <c r="AY29" s="1039"/>
      <c r="AZ29" s="1028"/>
      <c r="BA29" s="1027"/>
      <c r="BB29" s="1027"/>
      <c r="BC29" s="1030"/>
      <c r="BD29" s="216"/>
      <c r="BE29" s="216"/>
      <c r="BF29" s="216"/>
      <c r="BG29" s="216"/>
      <c r="BH29" s="216"/>
      <c r="BI29" s="216"/>
      <c r="BJ29" s="216"/>
      <c r="BK29" s="216"/>
      <c r="BL29" s="216"/>
      <c r="BM29" s="216"/>
      <c r="BN29" s="216"/>
      <c r="BO29" s="216"/>
      <c r="BP29" s="216"/>
      <c r="BQ29" s="216"/>
      <c r="BR29" s="216"/>
    </row>
    <row r="30" spans="1:70" s="215" customFormat="1" ht="81.75" customHeight="1" x14ac:dyDescent="0.3">
      <c r="A30" s="1039" t="s">
        <v>507</v>
      </c>
      <c r="B30" s="1047" t="s">
        <v>655</v>
      </c>
      <c r="C30" s="1039" t="s">
        <v>656</v>
      </c>
      <c r="D30" s="1049" t="s">
        <v>510</v>
      </c>
      <c r="E30" s="402" t="s">
        <v>576</v>
      </c>
      <c r="F30" s="403"/>
      <c r="G30" s="403" t="s">
        <v>512</v>
      </c>
      <c r="H30" s="403" t="s">
        <v>512</v>
      </c>
      <c r="I30" s="403"/>
      <c r="J30" s="403"/>
      <c r="K30" s="403" t="s">
        <v>512</v>
      </c>
      <c r="L30" s="404" t="s">
        <v>657</v>
      </c>
      <c r="M30" s="1033">
        <v>365</v>
      </c>
      <c r="N30" s="1045" t="str">
        <f>IF(M30&lt;=0,"",IF(M30&lt;=2,"Muy Baja",IF(M30&lt;=24,"Baja",IF(M30&lt;=500,"Media",IF(M30&lt;=5000,"Alta","Muy Alta")))))</f>
        <v>Media</v>
      </c>
      <c r="O30" s="1046">
        <f>IF(N30="","",IF(N30="Muy Baja",0.2,IF(N30="Baja",0.4,IF(N30="Media",0.6,IF(N30="Alta",0.8,IF(N30="Muy Alta",1,))))))</f>
        <v>0.6</v>
      </c>
      <c r="P30" s="415"/>
      <c r="Q30" s="1046" t="s">
        <v>139</v>
      </c>
      <c r="R30" s="1046"/>
      <c r="S30" s="1046" t="str">
        <f>IF(NOT(ISERROR(MATCH(Q30,'[1]Tabla Impacto'!$B$221:$B$223,0))),'[1]Tabla Impacto'!$F$223&amp;"Por favor no seleccionar los criterios de impacto(Afectación Económica o presupuestal y Pérdida Reputacional)",Q30)</f>
        <v xml:space="preserve">     El riesgo afecta la imagen de la entidad internamente, de conocimiento general, nivel interno, de junta dircetiva y accionistas y/o de provedores</v>
      </c>
      <c r="T30" s="1045" t="str">
        <f>IF(OR(S30='[1]Tabla Impacto'!$C$11,S30='[1]Tabla Impacto'!$D$11),"Leve",IF(OR(S30='[1]Tabla Impacto'!$C$12,S30='[1]Tabla Impacto'!$D$12),"Menor",IF(OR(S30='[1]Tabla Impacto'!$C$13,S30='[1]Tabla Impacto'!$D$13),"Moderado",IF(OR(S30='[1]Tabla Impacto'!$C$14,S30='[1]Tabla Impacto'!$D$14),"Mayor",IF(OR(S30='[1]Tabla Impacto'!$C$15,S30='[1]Tabla Impacto'!$D$15),"Catastrófico","")))))</f>
        <v>Menor</v>
      </c>
      <c r="U30" s="1046">
        <f>IF(T30="","",IF(T30="Leve",0.2,IF(T30="Menor",0.4,IF(T30="Moderado",0.6,IF(T30="Mayor",0.8,IF(T30="Catastrófico",1,))))))</f>
        <v>0.4</v>
      </c>
      <c r="V30" s="1050" t="str">
        <f>IF(OR(AND(N30="Muy Baja",T30="Leve"),AND(N30="Muy Baja",T30="Menor"),AND(N30="Baja",T30="Leve")),"Bajo",IF(OR(AND(N30="Muy baja",T30="Moderado"),AND(N30="Baja",T30="Menor"),AND(N30="Baja",T30="Moderado"),AND(N30="Media",T30="Leve"),AND(N30="Media",T30="Menor"),AND(N30="Media",T30="Moderado"),AND(N30="Alta",T30="Leve"),AND(N30="Alta",T30="Menor")),"Moderado",IF(OR(AND(N30="Muy Baja",T30="Mayor"),AND(N30="Baja",T30="Mayor"),AND(N30="Media",T30="Mayor"),AND(N30="Alta",T30="Moderado"),AND(N30="Alta",T30="Mayor"),AND(N30="Muy Alta",T30="Leve"),AND(N30="Muy Alta",T30="Menor"),AND(N30="Muy Alta",T30="Moderado"),AND(N30="Muy Alta",T30="Mayor")),"Alto",IF(OR(AND(N30="Muy Baja",T30="Catastrófico"),AND(N30="Baja",T30="Catastrófico"),AND(N30="Media",T30="Catastrófico"),AND(N30="Alta",T30="Catastrófico"),AND(N30="Muy Alta",T30="Catastrófico")),"Extremo",""))))</f>
        <v>Moderado</v>
      </c>
      <c r="W30" s="405">
        <v>1</v>
      </c>
      <c r="X30" s="1039" t="s">
        <v>550</v>
      </c>
      <c r="Y30" s="407" t="s">
        <v>658</v>
      </c>
      <c r="Z30" s="407" t="s">
        <v>273</v>
      </c>
      <c r="AA30" s="407" t="s">
        <v>659</v>
      </c>
      <c r="AB30" s="407" t="s">
        <v>660</v>
      </c>
      <c r="AC30" s="407" t="s">
        <v>661</v>
      </c>
      <c r="AD30" s="407" t="s">
        <v>613</v>
      </c>
      <c r="AE30" s="405" t="str">
        <f t="shared" si="0"/>
        <v>Probabilidad</v>
      </c>
      <c r="AF30" s="409" t="s">
        <v>12</v>
      </c>
      <c r="AG30" s="409" t="s">
        <v>7</v>
      </c>
      <c r="AH30" s="410" t="str">
        <f t="shared" si="6"/>
        <v>40%</v>
      </c>
      <c r="AI30" s="409" t="s">
        <v>17</v>
      </c>
      <c r="AJ30" s="418" t="s">
        <v>971</v>
      </c>
      <c r="AK30" s="409" t="s">
        <v>20</v>
      </c>
      <c r="AL30" s="409" t="s">
        <v>110</v>
      </c>
      <c r="AM30" s="411">
        <f>IFERROR(IF(AE30="Probabilidad",(O30-(+O30*AH30)),IF(AE30="Impacto",O30,"")),"")</f>
        <v>0.36</v>
      </c>
      <c r="AN30" s="412" t="str">
        <f t="shared" si="1"/>
        <v>Baja</v>
      </c>
      <c r="AO30" s="410">
        <f t="shared" si="4"/>
        <v>0.36</v>
      </c>
      <c r="AP30" s="412" t="str">
        <f t="shared" si="2"/>
        <v>Menor</v>
      </c>
      <c r="AQ30" s="410">
        <f>IFERROR(IF(AE30="Impacto",(U30-(+U30*AH30)),IF(AE30="Probabilidad",U30,"")),"")</f>
        <v>0.4</v>
      </c>
      <c r="AR30" s="413" t="str">
        <f t="shared" si="3"/>
        <v>Moderado</v>
      </c>
      <c r="AS30" s="1043" t="s">
        <v>29</v>
      </c>
      <c r="AT30" s="1039" t="s">
        <v>950</v>
      </c>
      <c r="AU30" s="1033" t="s">
        <v>375</v>
      </c>
      <c r="AV30" s="1033" t="s">
        <v>375</v>
      </c>
      <c r="AW30" s="1033" t="s">
        <v>375</v>
      </c>
      <c r="AX30" s="1034" t="s">
        <v>662</v>
      </c>
      <c r="AY30" s="1037" t="s">
        <v>1559</v>
      </c>
      <c r="AZ30" s="1026" t="s">
        <v>1564</v>
      </c>
      <c r="BA30" s="1027"/>
      <c r="BB30" s="1027"/>
      <c r="BC30" s="1030"/>
      <c r="BD30" s="216"/>
      <c r="BE30" s="216"/>
      <c r="BF30" s="216"/>
      <c r="BG30" s="216"/>
      <c r="BH30" s="216"/>
      <c r="BI30" s="216"/>
      <c r="BJ30" s="216"/>
      <c r="BK30" s="216"/>
      <c r="BL30" s="216"/>
      <c r="BM30" s="216"/>
      <c r="BN30" s="216"/>
      <c r="BO30" s="216"/>
      <c r="BP30" s="216"/>
      <c r="BQ30" s="216"/>
      <c r="BR30" s="216"/>
    </row>
    <row r="31" spans="1:70" s="215" customFormat="1" ht="153" x14ac:dyDescent="0.35">
      <c r="A31" s="1039"/>
      <c r="B31" s="1048"/>
      <c r="C31" s="1039"/>
      <c r="D31" s="1049"/>
      <c r="E31" s="402" t="s">
        <v>511</v>
      </c>
      <c r="F31" s="403" t="s">
        <v>512</v>
      </c>
      <c r="G31" s="403"/>
      <c r="H31" s="403"/>
      <c r="I31" s="403" t="s">
        <v>512</v>
      </c>
      <c r="J31" s="403"/>
      <c r="K31" s="403" t="s">
        <v>512</v>
      </c>
      <c r="L31" s="404" t="s">
        <v>663</v>
      </c>
      <c r="M31" s="1044"/>
      <c r="N31" s="1044"/>
      <c r="O31" s="1044"/>
      <c r="P31" s="416"/>
      <c r="Q31" s="1044"/>
      <c r="R31" s="1046"/>
      <c r="S31" s="1044"/>
      <c r="T31" s="1044"/>
      <c r="U31" s="1044"/>
      <c r="V31" s="1044"/>
      <c r="W31" s="405">
        <v>2</v>
      </c>
      <c r="X31" s="1044"/>
      <c r="Y31" s="407" t="s">
        <v>658</v>
      </c>
      <c r="Z31" s="407" t="s">
        <v>336</v>
      </c>
      <c r="AA31" s="407" t="s">
        <v>664</v>
      </c>
      <c r="AB31" s="407" t="s">
        <v>665</v>
      </c>
      <c r="AC31" s="407" t="s">
        <v>666</v>
      </c>
      <c r="AD31" s="407" t="s">
        <v>667</v>
      </c>
      <c r="AE31" s="405" t="str">
        <f t="shared" si="0"/>
        <v>Probabilidad</v>
      </c>
      <c r="AF31" s="409" t="s">
        <v>12</v>
      </c>
      <c r="AG31" s="409" t="s">
        <v>7</v>
      </c>
      <c r="AH31" s="410" t="str">
        <f t="shared" si="6"/>
        <v>40%</v>
      </c>
      <c r="AI31" s="409" t="s">
        <v>17</v>
      </c>
      <c r="AJ31" s="1038" t="s">
        <v>972</v>
      </c>
      <c r="AK31" s="409" t="s">
        <v>20</v>
      </c>
      <c r="AL31" s="409" t="s">
        <v>110</v>
      </c>
      <c r="AM31" s="411">
        <f>IFERROR(IF(AND(AE30="Probabilidad",AE31="Probabilidad"),(AO30-(+AO30*AH31)),IF(AE31="Probabilidad",(O30-(+O30*AH31)),IF(AE31="Impacto",AO30,""))),"")</f>
        <v>0.216</v>
      </c>
      <c r="AN31" s="412" t="str">
        <f t="shared" si="1"/>
        <v>Baja</v>
      </c>
      <c r="AO31" s="410">
        <f t="shared" si="4"/>
        <v>0.216</v>
      </c>
      <c r="AP31" s="412" t="str">
        <f t="shared" si="2"/>
        <v>Menor</v>
      </c>
      <c r="AQ31" s="410">
        <f>IFERROR(IF(AND(AE30="Impacto",AE31="Impacto"),(AQ27-(+AQ27*AH31)),IF(AE31="Impacto",($U$30-(+$U$30*AH31)),IF(AE31="Probabilidad",AQ27,""))),"")</f>
        <v>0.4</v>
      </c>
      <c r="AR31" s="413" t="str">
        <f t="shared" si="3"/>
        <v>Moderado</v>
      </c>
      <c r="AS31" s="1044"/>
      <c r="AT31" s="1044"/>
      <c r="AU31" s="1033"/>
      <c r="AV31" s="1033"/>
      <c r="AW31" s="1033"/>
      <c r="AX31" s="1035"/>
      <c r="AY31" s="1037"/>
      <c r="AZ31" s="1027"/>
      <c r="BA31" s="1027"/>
      <c r="BB31" s="1027"/>
      <c r="BC31" s="1030"/>
      <c r="BD31" s="216"/>
      <c r="BE31" s="216"/>
      <c r="BF31" s="216"/>
      <c r="BG31" s="216"/>
      <c r="BH31" s="216"/>
      <c r="BI31" s="216"/>
      <c r="BJ31" s="216"/>
      <c r="BK31" s="216"/>
      <c r="BL31" s="216"/>
      <c r="BM31" s="216"/>
      <c r="BN31" s="216"/>
      <c r="BO31" s="216"/>
      <c r="BP31" s="216"/>
      <c r="BQ31" s="216"/>
      <c r="BR31" s="216"/>
    </row>
    <row r="32" spans="1:70" s="215" customFormat="1" ht="138" x14ac:dyDescent="0.35">
      <c r="A32" s="1039"/>
      <c r="B32" s="1048"/>
      <c r="C32" s="1039"/>
      <c r="D32" s="1049"/>
      <c r="E32" s="402" t="s">
        <v>668</v>
      </c>
      <c r="F32" s="403" t="s">
        <v>512</v>
      </c>
      <c r="G32" s="403"/>
      <c r="H32" s="403"/>
      <c r="I32" s="403" t="s">
        <v>512</v>
      </c>
      <c r="J32" s="403"/>
      <c r="K32" s="403" t="s">
        <v>512</v>
      </c>
      <c r="L32" s="404" t="s">
        <v>669</v>
      </c>
      <c r="M32" s="1044"/>
      <c r="N32" s="1044"/>
      <c r="O32" s="1044"/>
      <c r="P32" s="416"/>
      <c r="Q32" s="1044"/>
      <c r="R32" s="1046"/>
      <c r="S32" s="1044"/>
      <c r="T32" s="1044"/>
      <c r="U32" s="1044"/>
      <c r="V32" s="1044"/>
      <c r="W32" s="405">
        <v>3</v>
      </c>
      <c r="X32" s="1044"/>
      <c r="Y32" s="407" t="s">
        <v>658</v>
      </c>
      <c r="Z32" s="407" t="s">
        <v>336</v>
      </c>
      <c r="AA32" s="407" t="s">
        <v>670</v>
      </c>
      <c r="AB32" s="407" t="s">
        <v>671</v>
      </c>
      <c r="AC32" s="407" t="s">
        <v>672</v>
      </c>
      <c r="AD32" s="407" t="s">
        <v>673</v>
      </c>
      <c r="AE32" s="405" t="str">
        <f t="shared" si="0"/>
        <v>Probabilidad</v>
      </c>
      <c r="AF32" s="409" t="s">
        <v>12</v>
      </c>
      <c r="AG32" s="409" t="s">
        <v>7</v>
      </c>
      <c r="AH32" s="410" t="str">
        <f t="shared" si="6"/>
        <v>40%</v>
      </c>
      <c r="AI32" s="409" t="s">
        <v>17</v>
      </c>
      <c r="AJ32" s="1038"/>
      <c r="AK32" s="409" t="s">
        <v>20</v>
      </c>
      <c r="AL32" s="409" t="s">
        <v>110</v>
      </c>
      <c r="AM32" s="411">
        <f t="shared" ref="AM32:AM33" si="9">IFERROR(IF(AND(AE31="Probabilidad",AE32="Probabilidad"),(AO31-(+AO31*AH32)),IF(AND(AE31="Impacto",AE32="Probabilidad"),(AO30-(+AO30*AH32)),IF(AE32="Impacto",AO31,""))),"")</f>
        <v>0.12959999999999999</v>
      </c>
      <c r="AN32" s="412" t="str">
        <f t="shared" si="1"/>
        <v>Muy Baja</v>
      </c>
      <c r="AO32" s="410">
        <f t="shared" si="4"/>
        <v>0.12959999999999999</v>
      </c>
      <c r="AP32" s="412" t="str">
        <f t="shared" si="2"/>
        <v>Menor</v>
      </c>
      <c r="AQ32" s="410">
        <f t="shared" ref="AQ32:AQ33" si="10">IFERROR(IF(AND(AE31="Impacto",AE32="Impacto"),(AQ31-(+AQ31*AH32)),IF(AND(AE31="Probabilidad",AE32="Impacto"),(AQ30-(+AQ30*AH32)),IF(AE32="Probabilidad",AQ31,""))),"")</f>
        <v>0.4</v>
      </c>
      <c r="AR32" s="413" t="str">
        <f t="shared" si="3"/>
        <v>Bajo</v>
      </c>
      <c r="AS32" s="1044"/>
      <c r="AT32" s="1044"/>
      <c r="AU32" s="1033"/>
      <c r="AV32" s="1033"/>
      <c r="AW32" s="1033"/>
      <c r="AX32" s="1035"/>
      <c r="AY32" s="1037"/>
      <c r="AZ32" s="1027"/>
      <c r="BA32" s="1027"/>
      <c r="BB32" s="1027"/>
      <c r="BC32" s="1030"/>
      <c r="BD32" s="216"/>
      <c r="BE32" s="216"/>
      <c r="BF32" s="216"/>
      <c r="BG32" s="216"/>
      <c r="BH32" s="216"/>
      <c r="BI32" s="216"/>
      <c r="BJ32" s="216"/>
      <c r="BK32" s="216"/>
      <c r="BL32" s="216"/>
      <c r="BM32" s="216"/>
      <c r="BN32" s="216"/>
      <c r="BO32" s="216"/>
      <c r="BP32" s="216"/>
      <c r="BQ32" s="216"/>
      <c r="BR32" s="216"/>
    </row>
    <row r="33" spans="1:70" s="215" customFormat="1" ht="204" x14ac:dyDescent="0.35">
      <c r="A33" s="1039"/>
      <c r="B33" s="1048"/>
      <c r="C33" s="1039"/>
      <c r="D33" s="1049"/>
      <c r="E33" s="402" t="s">
        <v>537</v>
      </c>
      <c r="F33" s="403" t="s">
        <v>512</v>
      </c>
      <c r="G33" s="403"/>
      <c r="H33" s="403" t="s">
        <v>512</v>
      </c>
      <c r="I33" s="403" t="s">
        <v>512</v>
      </c>
      <c r="J33" s="403"/>
      <c r="K33" s="403"/>
      <c r="L33" s="404" t="s">
        <v>674</v>
      </c>
      <c r="M33" s="1044"/>
      <c r="N33" s="1044"/>
      <c r="O33" s="1044"/>
      <c r="P33" s="416"/>
      <c r="Q33" s="1044"/>
      <c r="R33" s="1046"/>
      <c r="S33" s="1044"/>
      <c r="T33" s="1044"/>
      <c r="U33" s="1044"/>
      <c r="V33" s="1044"/>
      <c r="W33" s="405">
        <v>4</v>
      </c>
      <c r="X33" s="1044"/>
      <c r="Y33" s="407" t="s">
        <v>658</v>
      </c>
      <c r="Z33" s="407" t="s">
        <v>459</v>
      </c>
      <c r="AA33" s="407" t="s">
        <v>675</v>
      </c>
      <c r="AB33" s="407" t="s">
        <v>676</v>
      </c>
      <c r="AC33" s="407" t="s">
        <v>677</v>
      </c>
      <c r="AD33" s="407" t="s">
        <v>678</v>
      </c>
      <c r="AE33" s="405" t="str">
        <f t="shared" si="0"/>
        <v>Probabilidad</v>
      </c>
      <c r="AF33" s="409" t="s">
        <v>12</v>
      </c>
      <c r="AG33" s="409" t="s">
        <v>7</v>
      </c>
      <c r="AH33" s="410" t="str">
        <f t="shared" si="6"/>
        <v>40%</v>
      </c>
      <c r="AI33" s="409" t="s">
        <v>17</v>
      </c>
      <c r="AJ33" s="418" t="s">
        <v>973</v>
      </c>
      <c r="AK33" s="409" t="s">
        <v>20</v>
      </c>
      <c r="AL33" s="409" t="s">
        <v>110</v>
      </c>
      <c r="AM33" s="411">
        <f t="shared" si="9"/>
        <v>7.7759999999999996E-2</v>
      </c>
      <c r="AN33" s="412" t="str">
        <f t="shared" si="1"/>
        <v>Muy Baja</v>
      </c>
      <c r="AO33" s="410">
        <f t="shared" si="4"/>
        <v>7.7759999999999996E-2</v>
      </c>
      <c r="AP33" s="412" t="str">
        <f t="shared" si="2"/>
        <v>Menor</v>
      </c>
      <c r="AQ33" s="410">
        <f t="shared" si="10"/>
        <v>0.4</v>
      </c>
      <c r="AR33" s="413" t="str">
        <f t="shared" si="3"/>
        <v>Bajo</v>
      </c>
      <c r="AS33" s="1044"/>
      <c r="AT33" s="1044"/>
      <c r="AU33" s="1033"/>
      <c r="AV33" s="1033"/>
      <c r="AW33" s="1033"/>
      <c r="AX33" s="1035"/>
      <c r="AY33" s="1037"/>
      <c r="AZ33" s="1027"/>
      <c r="BA33" s="1027"/>
      <c r="BB33" s="1027"/>
      <c r="BC33" s="1030"/>
      <c r="BD33" s="216"/>
      <c r="BE33" s="216"/>
      <c r="BF33" s="216"/>
      <c r="BG33" s="216"/>
      <c r="BH33" s="216"/>
      <c r="BI33" s="216"/>
      <c r="BJ33" s="216"/>
      <c r="BK33" s="216"/>
      <c r="BL33" s="216"/>
      <c r="BM33" s="216"/>
      <c r="BN33" s="216"/>
      <c r="BO33" s="216"/>
      <c r="BP33" s="216"/>
      <c r="BQ33" s="216"/>
      <c r="BR33" s="216"/>
    </row>
    <row r="34" spans="1:70" s="215" customFormat="1" ht="229.5" x14ac:dyDescent="0.35">
      <c r="A34" s="1039"/>
      <c r="B34" s="1048"/>
      <c r="C34" s="1039"/>
      <c r="D34" s="1049"/>
      <c r="E34" s="402" t="s">
        <v>564</v>
      </c>
      <c r="F34" s="403" t="s">
        <v>512</v>
      </c>
      <c r="G34" s="403"/>
      <c r="H34" s="403" t="s">
        <v>512</v>
      </c>
      <c r="I34" s="403" t="s">
        <v>512</v>
      </c>
      <c r="J34" s="403"/>
      <c r="K34" s="403"/>
      <c r="L34" s="404" t="s">
        <v>679</v>
      </c>
      <c r="M34" s="1044"/>
      <c r="N34" s="1044"/>
      <c r="O34" s="1044"/>
      <c r="P34" s="416"/>
      <c r="Q34" s="1044"/>
      <c r="R34" s="1046"/>
      <c r="S34" s="1044"/>
      <c r="T34" s="1044"/>
      <c r="U34" s="1044"/>
      <c r="V34" s="1044"/>
      <c r="W34" s="405">
        <v>5</v>
      </c>
      <c r="X34" s="1044"/>
      <c r="Y34" s="407" t="s">
        <v>658</v>
      </c>
      <c r="Z34" s="407" t="s">
        <v>273</v>
      </c>
      <c r="AA34" s="407" t="s">
        <v>680</v>
      </c>
      <c r="AB34" s="407" t="s">
        <v>681</v>
      </c>
      <c r="AC34" s="407" t="s">
        <v>682</v>
      </c>
      <c r="AD34" s="407" t="s">
        <v>683</v>
      </c>
      <c r="AE34" s="405" t="str">
        <f t="shared" si="0"/>
        <v>Probabilidad</v>
      </c>
      <c r="AF34" s="409" t="s">
        <v>12</v>
      </c>
      <c r="AG34" s="409" t="s">
        <v>7</v>
      </c>
      <c r="AH34" s="410" t="str">
        <f t="shared" si="6"/>
        <v>40%</v>
      </c>
      <c r="AI34" s="409" t="s">
        <v>17</v>
      </c>
      <c r="AJ34" s="418" t="s">
        <v>974</v>
      </c>
      <c r="AK34" s="409" t="s">
        <v>20</v>
      </c>
      <c r="AL34" s="409" t="s">
        <v>110</v>
      </c>
      <c r="AM34" s="411">
        <v>4.7E-2</v>
      </c>
      <c r="AN34" s="412" t="str">
        <f t="shared" si="1"/>
        <v>Muy Baja</v>
      </c>
      <c r="AO34" s="410">
        <f t="shared" si="4"/>
        <v>4.7E-2</v>
      </c>
      <c r="AP34" s="412" t="str">
        <f t="shared" si="2"/>
        <v>Menor</v>
      </c>
      <c r="AQ34" s="410">
        <v>0.4</v>
      </c>
      <c r="AR34" s="413" t="str">
        <f t="shared" si="3"/>
        <v>Bajo</v>
      </c>
      <c r="AS34" s="1044"/>
      <c r="AT34" s="1044"/>
      <c r="AU34" s="1033"/>
      <c r="AV34" s="1033"/>
      <c r="AW34" s="1033"/>
      <c r="AX34" s="1035"/>
      <c r="AY34" s="1037"/>
      <c r="AZ34" s="1027"/>
      <c r="BA34" s="1027"/>
      <c r="BB34" s="1027"/>
      <c r="BC34" s="1030"/>
      <c r="BD34" s="216"/>
      <c r="BE34" s="216"/>
      <c r="BF34" s="216"/>
      <c r="BG34" s="216"/>
      <c r="BH34" s="216"/>
      <c r="BI34" s="216"/>
      <c r="BJ34" s="216"/>
      <c r="BK34" s="216"/>
      <c r="BL34" s="216"/>
      <c r="BM34" s="216"/>
      <c r="BN34" s="216"/>
      <c r="BO34" s="216"/>
      <c r="BP34" s="216"/>
      <c r="BQ34" s="216"/>
      <c r="BR34" s="216"/>
    </row>
    <row r="35" spans="1:70" s="215" customFormat="1" ht="153" x14ac:dyDescent="0.35">
      <c r="A35" s="1039"/>
      <c r="B35" s="1048"/>
      <c r="C35" s="1039"/>
      <c r="D35" s="1049"/>
      <c r="E35" s="402" t="s">
        <v>576</v>
      </c>
      <c r="F35" s="403" t="s">
        <v>512</v>
      </c>
      <c r="G35" s="403" t="s">
        <v>512</v>
      </c>
      <c r="H35" s="403" t="s">
        <v>512</v>
      </c>
      <c r="I35" s="403" t="s">
        <v>512</v>
      </c>
      <c r="J35" s="403"/>
      <c r="K35" s="403"/>
      <c r="L35" s="404" t="s">
        <v>684</v>
      </c>
      <c r="M35" s="1044"/>
      <c r="N35" s="1044"/>
      <c r="O35" s="1044"/>
      <c r="P35" s="416"/>
      <c r="Q35" s="1044"/>
      <c r="R35" s="1046"/>
      <c r="S35" s="1044"/>
      <c r="T35" s="1044"/>
      <c r="U35" s="1044"/>
      <c r="V35" s="1044"/>
      <c r="W35" s="405">
        <v>6</v>
      </c>
      <c r="X35" s="1044"/>
      <c r="Y35" s="407" t="s">
        <v>658</v>
      </c>
      <c r="Z35" s="407" t="s">
        <v>685</v>
      </c>
      <c r="AA35" s="407" t="s">
        <v>686</v>
      </c>
      <c r="AB35" s="407" t="s">
        <v>687</v>
      </c>
      <c r="AC35" s="407" t="s">
        <v>688</v>
      </c>
      <c r="AD35" s="407" t="s">
        <v>601</v>
      </c>
      <c r="AE35" s="405" t="s">
        <v>1</v>
      </c>
      <c r="AF35" s="409" t="s">
        <v>14</v>
      </c>
      <c r="AG35" s="409" t="s">
        <v>7</v>
      </c>
      <c r="AH35" s="410">
        <v>0.25</v>
      </c>
      <c r="AI35" s="409" t="s">
        <v>17</v>
      </c>
      <c r="AJ35" s="418" t="s">
        <v>975</v>
      </c>
      <c r="AK35" s="409" t="s">
        <v>20</v>
      </c>
      <c r="AL35" s="409" t="s">
        <v>110</v>
      </c>
      <c r="AM35" s="411">
        <v>4.7E-2</v>
      </c>
      <c r="AN35" s="412" t="str">
        <f t="shared" si="1"/>
        <v>Muy Baja</v>
      </c>
      <c r="AO35" s="410">
        <f t="shared" si="4"/>
        <v>4.7E-2</v>
      </c>
      <c r="AP35" s="412" t="str">
        <f t="shared" si="2"/>
        <v>Menor</v>
      </c>
      <c r="AQ35" s="410">
        <v>0.3</v>
      </c>
      <c r="AR35" s="413" t="str">
        <f t="shared" si="3"/>
        <v>Bajo</v>
      </c>
      <c r="AS35" s="1044"/>
      <c r="AT35" s="1044"/>
      <c r="AU35" s="1033"/>
      <c r="AV35" s="1033"/>
      <c r="AW35" s="1033"/>
      <c r="AX35" s="1036"/>
      <c r="AY35" s="1037"/>
      <c r="AZ35" s="1028"/>
      <c r="BA35" s="1028"/>
      <c r="BB35" s="1028"/>
      <c r="BC35" s="1031"/>
      <c r="BD35" s="216"/>
      <c r="BE35" s="216"/>
      <c r="BF35" s="216"/>
      <c r="BG35" s="216"/>
      <c r="BH35" s="216"/>
      <c r="BI35" s="216"/>
      <c r="BJ35" s="216"/>
      <c r="BK35" s="216"/>
      <c r="BL35" s="216"/>
      <c r="BM35" s="216"/>
      <c r="BN35" s="216"/>
      <c r="BO35" s="216"/>
      <c r="BP35" s="216"/>
      <c r="BQ35" s="216"/>
      <c r="BR35" s="216"/>
    </row>
    <row r="36" spans="1:70" ht="44.25" x14ac:dyDescent="0.55000000000000004">
      <c r="A36" s="217"/>
      <c r="B36" s="217"/>
      <c r="C36" s="217"/>
      <c r="D36" s="217"/>
      <c r="E36" s="217"/>
      <c r="F36" s="217"/>
      <c r="G36" s="217"/>
      <c r="H36" s="217"/>
      <c r="I36" s="217"/>
      <c r="J36" s="217"/>
      <c r="K36" s="217"/>
      <c r="L36" s="217"/>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0"/>
      <c r="BA36" s="210"/>
      <c r="BB36" s="210"/>
      <c r="BC36" s="210"/>
      <c r="BD36" s="210"/>
      <c r="BE36" s="210"/>
      <c r="BF36" s="210"/>
      <c r="BG36" s="210"/>
      <c r="BH36" s="210"/>
      <c r="BI36" s="210"/>
      <c r="BJ36" s="210"/>
      <c r="BK36" s="210"/>
      <c r="BL36" s="210"/>
      <c r="BM36" s="210"/>
      <c r="BN36" s="210"/>
      <c r="BO36" s="210"/>
      <c r="BP36" s="210"/>
      <c r="BQ36" s="210"/>
      <c r="BR36" s="210"/>
    </row>
    <row r="37" spans="1:70" s="220" customFormat="1" ht="16.5" customHeight="1" x14ac:dyDescent="0.25">
      <c r="A37" s="222"/>
      <c r="B37" s="222"/>
      <c r="C37" s="222"/>
      <c r="D37" s="222"/>
      <c r="E37" s="222"/>
      <c r="F37" s="222"/>
      <c r="G37" s="222"/>
      <c r="H37" s="222"/>
      <c r="I37" s="222"/>
      <c r="J37" s="222"/>
      <c r="K37" s="222"/>
      <c r="L37" s="222"/>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row>
    <row r="38" spans="1:70" s="220" customFormat="1" ht="16.5" customHeight="1" x14ac:dyDescent="0.25">
      <c r="A38" s="222"/>
      <c r="B38" s="222"/>
      <c r="C38" s="222"/>
      <c r="D38" s="222"/>
      <c r="E38" s="222"/>
      <c r="F38" s="222"/>
      <c r="G38" s="222"/>
      <c r="H38" s="222"/>
      <c r="I38" s="222"/>
      <c r="J38" s="222"/>
      <c r="K38" s="222"/>
      <c r="L38" s="222"/>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row>
    <row r="39" spans="1:70" s="220" customFormat="1" ht="16.5" customHeight="1" x14ac:dyDescent="0.25">
      <c r="A39" s="222"/>
      <c r="B39" s="222"/>
      <c r="C39" s="222"/>
      <c r="D39" s="222"/>
      <c r="E39" s="222"/>
      <c r="F39" s="222"/>
      <c r="G39" s="222"/>
      <c r="H39" s="222"/>
      <c r="I39" s="222"/>
      <c r="J39" s="222"/>
      <c r="K39" s="222"/>
      <c r="L39" s="222"/>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row>
    <row r="40" spans="1:70" s="220" customFormat="1" ht="16.5" customHeight="1" x14ac:dyDescent="0.25">
      <c r="A40" s="222"/>
      <c r="B40" s="222"/>
      <c r="C40" s="222"/>
      <c r="D40" s="222"/>
      <c r="E40" s="222"/>
      <c r="F40" s="222"/>
      <c r="G40" s="222"/>
      <c r="H40" s="222"/>
      <c r="I40" s="222"/>
      <c r="J40" s="222"/>
      <c r="K40" s="222"/>
      <c r="L40" s="222"/>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row>
    <row r="41" spans="1:70" s="220" customFormat="1" ht="16.5" customHeight="1" x14ac:dyDescent="0.25">
      <c r="A41" s="222"/>
      <c r="B41" s="222"/>
      <c r="C41" s="222"/>
      <c r="D41" s="222"/>
      <c r="E41" s="222"/>
      <c r="F41" s="222"/>
      <c r="G41" s="222"/>
      <c r="H41" s="222"/>
      <c r="I41" s="222"/>
      <c r="J41" s="222"/>
      <c r="K41" s="222"/>
      <c r="L41" s="222"/>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row>
    <row r="42" spans="1:70" s="220" customFormat="1" ht="16.5" customHeight="1" x14ac:dyDescent="0.25">
      <c r="A42" s="222"/>
      <c r="B42" s="222"/>
      <c r="C42" s="222"/>
      <c r="D42" s="222"/>
      <c r="E42" s="222"/>
      <c r="F42" s="222"/>
      <c r="G42" s="222"/>
      <c r="H42" s="222"/>
      <c r="I42" s="222"/>
      <c r="J42" s="222"/>
      <c r="K42" s="222"/>
      <c r="L42" s="222"/>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row>
    <row r="43" spans="1:70" s="220" customFormat="1" ht="16.5" customHeight="1" x14ac:dyDescent="0.25">
      <c r="A43" s="222"/>
      <c r="B43" s="222"/>
      <c r="C43" s="222"/>
      <c r="D43" s="222"/>
      <c r="E43" s="222"/>
      <c r="F43" s="222"/>
      <c r="G43" s="222"/>
      <c r="H43" s="222"/>
      <c r="I43" s="222"/>
      <c r="J43" s="222"/>
      <c r="K43" s="222"/>
      <c r="L43" s="222"/>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row>
    <row r="44" spans="1:70" s="220" customFormat="1" ht="16.5" customHeight="1" x14ac:dyDescent="0.25">
      <c r="A44" s="222"/>
      <c r="B44" s="222"/>
      <c r="C44" s="222"/>
      <c r="D44" s="222"/>
      <c r="E44" s="222"/>
      <c r="F44" s="222"/>
      <c r="G44" s="222"/>
      <c r="H44" s="222"/>
      <c r="I44" s="222"/>
      <c r="J44" s="222"/>
      <c r="K44" s="222"/>
      <c r="L44" s="222"/>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row>
    <row r="45" spans="1:70" s="220" customFormat="1" ht="16.5" customHeight="1" x14ac:dyDescent="0.25">
      <c r="A45" s="222"/>
      <c r="B45" s="222"/>
      <c r="C45" s="222"/>
      <c r="D45" s="222"/>
      <c r="E45" s="222"/>
      <c r="F45" s="222"/>
      <c r="G45" s="222"/>
      <c r="H45" s="222"/>
      <c r="I45" s="222"/>
      <c r="J45" s="222"/>
      <c r="K45" s="222"/>
      <c r="L45" s="222"/>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row>
    <row r="46" spans="1:70" s="220" customFormat="1" ht="16.5" customHeight="1" x14ac:dyDescent="0.25">
      <c r="A46" s="222"/>
      <c r="B46" s="222"/>
      <c r="C46" s="222"/>
      <c r="D46" s="222"/>
      <c r="E46" s="222"/>
      <c r="F46" s="222"/>
      <c r="G46" s="222"/>
      <c r="H46" s="222"/>
      <c r="I46" s="222"/>
      <c r="J46" s="222"/>
      <c r="K46" s="222"/>
      <c r="L46" s="222"/>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row>
    <row r="47" spans="1:70" s="220" customFormat="1" ht="16.5" customHeight="1" x14ac:dyDescent="0.25">
      <c r="A47" s="222"/>
      <c r="B47" s="222"/>
      <c r="C47" s="222"/>
      <c r="D47" s="222"/>
      <c r="E47" s="222"/>
      <c r="F47" s="222"/>
      <c r="G47" s="222"/>
      <c r="H47" s="222"/>
      <c r="I47" s="222"/>
      <c r="J47" s="222"/>
      <c r="K47" s="222"/>
      <c r="L47" s="222"/>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row>
    <row r="48" spans="1:70" s="220" customFormat="1" ht="16.5" customHeight="1" x14ac:dyDescent="0.25">
      <c r="A48" s="222"/>
      <c r="B48" s="222"/>
      <c r="C48" s="222"/>
      <c r="D48" s="222"/>
      <c r="E48" s="222"/>
      <c r="F48" s="222"/>
      <c r="G48" s="222"/>
      <c r="H48" s="222"/>
      <c r="I48" s="222"/>
      <c r="J48" s="222"/>
      <c r="K48" s="222"/>
      <c r="L48" s="222"/>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row>
    <row r="49" spans="1:70" s="220" customFormat="1" ht="16.5" customHeight="1" x14ac:dyDescent="0.25">
      <c r="A49" s="222"/>
      <c r="B49" s="222"/>
      <c r="C49" s="222"/>
      <c r="D49" s="222"/>
      <c r="E49" s="222"/>
      <c r="F49" s="222"/>
      <c r="G49" s="222"/>
      <c r="H49" s="222"/>
      <c r="I49" s="222"/>
      <c r="J49" s="222"/>
      <c r="K49" s="222"/>
      <c r="L49" s="222"/>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row>
    <row r="50" spans="1:70" s="220" customFormat="1" ht="16.5" customHeight="1" x14ac:dyDescent="0.25">
      <c r="A50" s="222"/>
      <c r="B50" s="222"/>
      <c r="C50" s="222"/>
      <c r="D50" s="222"/>
      <c r="E50" s="222"/>
      <c r="F50" s="222"/>
      <c r="G50" s="222"/>
      <c r="H50" s="222"/>
      <c r="I50" s="222"/>
      <c r="J50" s="222"/>
      <c r="K50" s="222"/>
      <c r="L50" s="222"/>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row>
    <row r="51" spans="1:70" s="220" customFormat="1" ht="16.5" customHeight="1" x14ac:dyDescent="0.25">
      <c r="A51" s="222"/>
      <c r="B51" s="222"/>
      <c r="C51" s="222"/>
      <c r="D51" s="222"/>
      <c r="E51" s="222"/>
      <c r="F51" s="222"/>
      <c r="G51" s="222"/>
      <c r="H51" s="222"/>
      <c r="I51" s="222"/>
      <c r="J51" s="222"/>
      <c r="K51" s="222"/>
      <c r="L51" s="222"/>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row>
    <row r="52" spans="1:70" s="220" customFormat="1" ht="16.5" customHeight="1" x14ac:dyDescent="0.25">
      <c r="A52" s="222"/>
      <c r="B52" s="222"/>
      <c r="C52" s="222"/>
      <c r="D52" s="222"/>
      <c r="E52" s="222"/>
      <c r="F52" s="222"/>
      <c r="G52" s="222"/>
      <c r="H52" s="222"/>
      <c r="I52" s="222"/>
      <c r="J52" s="222"/>
      <c r="K52" s="222"/>
      <c r="L52" s="222"/>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row>
    <row r="53" spans="1:70" s="220" customFormat="1" ht="16.5" customHeight="1" x14ac:dyDescent="0.25">
      <c r="A53" s="222"/>
      <c r="B53" s="222"/>
      <c r="C53" s="222"/>
      <c r="D53" s="222"/>
      <c r="E53" s="222"/>
      <c r="F53" s="222"/>
      <c r="G53" s="222"/>
      <c r="H53" s="222"/>
      <c r="I53" s="222"/>
      <c r="J53" s="222"/>
      <c r="K53" s="222"/>
      <c r="L53" s="222"/>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row>
    <row r="54" spans="1:70" s="220" customFormat="1" ht="16.5" customHeight="1" x14ac:dyDescent="0.25">
      <c r="A54" s="222"/>
      <c r="B54" s="222"/>
      <c r="C54" s="222"/>
      <c r="D54" s="222"/>
      <c r="E54" s="222"/>
      <c r="F54" s="222"/>
      <c r="G54" s="222"/>
      <c r="H54" s="222"/>
      <c r="I54" s="222"/>
      <c r="J54" s="222"/>
      <c r="K54" s="222"/>
      <c r="L54" s="222"/>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row>
    <row r="55" spans="1:70" s="220" customFormat="1" ht="16.5" customHeight="1" x14ac:dyDescent="0.25">
      <c r="A55" s="222"/>
      <c r="B55" s="222"/>
      <c r="C55" s="222"/>
      <c r="D55" s="222"/>
      <c r="E55" s="222"/>
      <c r="F55" s="222"/>
      <c r="G55" s="222"/>
      <c r="H55" s="222"/>
      <c r="I55" s="222"/>
      <c r="J55" s="222"/>
      <c r="K55" s="222"/>
      <c r="L55" s="222"/>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row>
    <row r="56" spans="1:70" s="220" customFormat="1" ht="16.5" customHeight="1" x14ac:dyDescent="0.25">
      <c r="A56" s="222"/>
      <c r="B56" s="222"/>
      <c r="C56" s="222"/>
      <c r="D56" s="222"/>
      <c r="E56" s="222"/>
      <c r="F56" s="222"/>
      <c r="G56" s="222"/>
      <c r="H56" s="222"/>
      <c r="I56" s="222"/>
      <c r="J56" s="222"/>
      <c r="K56" s="222"/>
      <c r="L56" s="222"/>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row>
    <row r="57" spans="1:70" s="220" customFormat="1" ht="16.5" customHeight="1" x14ac:dyDescent="0.25">
      <c r="A57" s="222"/>
      <c r="B57" s="222"/>
      <c r="C57" s="222"/>
      <c r="D57" s="222"/>
      <c r="E57" s="222"/>
      <c r="F57" s="222"/>
      <c r="G57" s="222"/>
      <c r="H57" s="222"/>
      <c r="I57" s="222"/>
      <c r="J57" s="222"/>
      <c r="K57" s="222"/>
      <c r="L57" s="222"/>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row>
    <row r="58" spans="1:70" s="220" customFormat="1" ht="16.5" customHeight="1" x14ac:dyDescent="0.25">
      <c r="A58" s="222"/>
      <c r="B58" s="222"/>
      <c r="C58" s="222"/>
      <c r="D58" s="222"/>
      <c r="E58" s="222"/>
      <c r="F58" s="222"/>
      <c r="G58" s="222"/>
      <c r="H58" s="222"/>
      <c r="I58" s="222"/>
      <c r="J58" s="222"/>
      <c r="K58" s="222"/>
      <c r="L58" s="222"/>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row>
    <row r="59" spans="1:70" s="220" customFormat="1" ht="16.5" customHeight="1" x14ac:dyDescent="0.25">
      <c r="A59" s="222"/>
      <c r="B59" s="222"/>
      <c r="C59" s="222"/>
      <c r="D59" s="222"/>
      <c r="E59" s="222"/>
      <c r="F59" s="222"/>
      <c r="G59" s="222"/>
      <c r="H59" s="222"/>
      <c r="I59" s="222"/>
      <c r="J59" s="222"/>
      <c r="K59" s="222"/>
      <c r="L59" s="222"/>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row>
    <row r="60" spans="1:70" s="220" customFormat="1" ht="16.5" customHeight="1" x14ac:dyDescent="0.25">
      <c r="A60" s="222"/>
      <c r="B60" s="222"/>
      <c r="C60" s="222"/>
      <c r="D60" s="222"/>
      <c r="E60" s="222"/>
      <c r="F60" s="222"/>
      <c r="G60" s="222"/>
      <c r="H60" s="222"/>
      <c r="I60" s="222"/>
      <c r="J60" s="222"/>
      <c r="K60" s="222"/>
      <c r="L60" s="222"/>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row>
    <row r="61" spans="1:70" s="220" customFormat="1" ht="16.5" customHeight="1" x14ac:dyDescent="0.25">
      <c r="A61" s="222"/>
      <c r="B61" s="222"/>
      <c r="C61" s="222"/>
      <c r="D61" s="222"/>
      <c r="E61" s="222"/>
      <c r="F61" s="222"/>
      <c r="G61" s="222"/>
      <c r="H61" s="222"/>
      <c r="I61" s="222"/>
      <c r="J61" s="222"/>
      <c r="K61" s="222"/>
      <c r="L61" s="222"/>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row>
    <row r="62" spans="1:70" s="220" customFormat="1" ht="16.5" customHeight="1" x14ac:dyDescent="0.25">
      <c r="A62" s="222"/>
      <c r="B62" s="222"/>
      <c r="C62" s="222"/>
      <c r="D62" s="222"/>
      <c r="E62" s="222"/>
      <c r="F62" s="222"/>
      <c r="G62" s="222"/>
      <c r="H62" s="222"/>
      <c r="I62" s="222"/>
      <c r="J62" s="222"/>
      <c r="K62" s="222"/>
      <c r="L62" s="222"/>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row>
    <row r="63" spans="1:70" s="220" customFormat="1" ht="16.5" customHeight="1" x14ac:dyDescent="0.25">
      <c r="A63" s="222"/>
      <c r="B63" s="222"/>
      <c r="C63" s="222"/>
      <c r="D63" s="222"/>
      <c r="E63" s="222"/>
      <c r="F63" s="222"/>
      <c r="G63" s="222"/>
      <c r="H63" s="222"/>
      <c r="I63" s="222"/>
      <c r="J63" s="222"/>
      <c r="K63" s="222"/>
      <c r="L63" s="222"/>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row>
    <row r="64" spans="1:70" s="220" customFormat="1" ht="16.5" customHeight="1" x14ac:dyDescent="0.25">
      <c r="A64" s="222"/>
      <c r="B64" s="222"/>
      <c r="C64" s="222"/>
      <c r="D64" s="222"/>
      <c r="E64" s="222"/>
      <c r="F64" s="222"/>
      <c r="G64" s="222"/>
      <c r="H64" s="222"/>
      <c r="I64" s="222"/>
      <c r="J64" s="222"/>
      <c r="K64" s="222"/>
      <c r="L64" s="222"/>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row>
    <row r="65" spans="1:70" s="220" customFormat="1" ht="16.5" customHeight="1" x14ac:dyDescent="0.25">
      <c r="A65" s="222"/>
      <c r="B65" s="222"/>
      <c r="C65" s="222"/>
      <c r="D65" s="222"/>
      <c r="E65" s="222"/>
      <c r="F65" s="222"/>
      <c r="G65" s="222"/>
      <c r="H65" s="222"/>
      <c r="I65" s="222"/>
      <c r="J65" s="222"/>
      <c r="K65" s="222"/>
      <c r="L65" s="222"/>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row>
    <row r="66" spans="1:70" s="220" customFormat="1" ht="16.5" customHeight="1" x14ac:dyDescent="0.25">
      <c r="A66" s="222"/>
      <c r="B66" s="222"/>
      <c r="C66" s="222"/>
      <c r="D66" s="222"/>
      <c r="E66" s="222"/>
      <c r="F66" s="222"/>
      <c r="G66" s="222"/>
      <c r="H66" s="222"/>
      <c r="I66" s="222"/>
      <c r="J66" s="222"/>
      <c r="K66" s="222"/>
      <c r="L66" s="222"/>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row>
    <row r="67" spans="1:70" s="220" customFormat="1" ht="16.5" customHeight="1" x14ac:dyDescent="0.25">
      <c r="A67" s="222"/>
      <c r="B67" s="222"/>
      <c r="C67" s="222"/>
      <c r="D67" s="222"/>
      <c r="E67" s="222"/>
      <c r="F67" s="222"/>
      <c r="G67" s="222"/>
      <c r="H67" s="222"/>
      <c r="I67" s="222"/>
      <c r="J67" s="222"/>
      <c r="K67" s="222"/>
      <c r="L67" s="222"/>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row>
    <row r="68" spans="1:70" s="220" customFormat="1" ht="16.5" customHeight="1" x14ac:dyDescent="0.25">
      <c r="A68" s="222"/>
      <c r="B68" s="222"/>
      <c r="C68" s="222"/>
      <c r="D68" s="222"/>
      <c r="E68" s="222"/>
      <c r="F68" s="222"/>
      <c r="G68" s="222"/>
      <c r="H68" s="222"/>
      <c r="I68" s="222"/>
      <c r="J68" s="222"/>
      <c r="K68" s="222"/>
      <c r="L68" s="222"/>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row>
    <row r="69" spans="1:70" s="220" customFormat="1" ht="16.5" customHeight="1" x14ac:dyDescent="0.25">
      <c r="A69" s="222"/>
      <c r="B69" s="222"/>
      <c r="C69" s="222"/>
      <c r="D69" s="222"/>
      <c r="E69" s="222"/>
      <c r="F69" s="222"/>
      <c r="G69" s="222"/>
      <c r="H69" s="222"/>
      <c r="I69" s="222"/>
      <c r="J69" s="222"/>
      <c r="K69" s="222"/>
      <c r="L69" s="222"/>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row>
    <row r="70" spans="1:70" s="220" customFormat="1" ht="16.5" customHeight="1" x14ac:dyDescent="0.25">
      <c r="A70" s="222"/>
      <c r="B70" s="222"/>
      <c r="C70" s="222"/>
      <c r="D70" s="222"/>
      <c r="E70" s="222"/>
      <c r="F70" s="222"/>
      <c r="G70" s="222"/>
      <c r="H70" s="222"/>
      <c r="I70" s="222"/>
      <c r="J70" s="222"/>
      <c r="K70" s="222"/>
      <c r="L70" s="222"/>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row>
    <row r="71" spans="1:70" s="220" customFormat="1" ht="16.5" customHeight="1" x14ac:dyDescent="0.25">
      <c r="A71" s="222"/>
      <c r="B71" s="222"/>
      <c r="C71" s="222"/>
      <c r="D71" s="222"/>
      <c r="E71" s="222"/>
      <c r="F71" s="222"/>
      <c r="G71" s="222"/>
      <c r="H71" s="222"/>
      <c r="I71" s="222"/>
      <c r="J71" s="222"/>
      <c r="K71" s="222"/>
      <c r="L71" s="222"/>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row>
    <row r="72" spans="1:70" s="220" customFormat="1" ht="16.5" customHeight="1" x14ac:dyDescent="0.25">
      <c r="A72" s="222"/>
      <c r="B72" s="222"/>
      <c r="C72" s="222"/>
      <c r="D72" s="222"/>
      <c r="E72" s="222"/>
      <c r="F72" s="222"/>
      <c r="G72" s="222"/>
      <c r="H72" s="222"/>
      <c r="I72" s="222"/>
      <c r="J72" s="222"/>
      <c r="K72" s="222"/>
      <c r="L72" s="222"/>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row>
    <row r="73" spans="1:70" s="220" customFormat="1" ht="16.5" customHeight="1" x14ac:dyDescent="0.25">
      <c r="A73" s="222"/>
      <c r="B73" s="222"/>
      <c r="C73" s="222"/>
      <c r="D73" s="222"/>
      <c r="E73" s="222"/>
      <c r="F73" s="222"/>
      <c r="G73" s="222"/>
      <c r="H73" s="222"/>
      <c r="I73" s="222"/>
      <c r="J73" s="222"/>
      <c r="K73" s="222"/>
      <c r="L73" s="222"/>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row>
    <row r="74" spans="1:70" s="220" customFormat="1" ht="16.5" customHeight="1" x14ac:dyDescent="0.25">
      <c r="A74" s="222"/>
      <c r="B74" s="222"/>
      <c r="C74" s="222"/>
      <c r="D74" s="222"/>
      <c r="E74" s="222"/>
      <c r="F74" s="222"/>
      <c r="G74" s="222"/>
      <c r="H74" s="222"/>
      <c r="I74" s="222"/>
      <c r="J74" s="222"/>
      <c r="K74" s="222"/>
      <c r="L74" s="222"/>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row>
    <row r="75" spans="1:70" s="220" customFormat="1" ht="16.5" customHeight="1" x14ac:dyDescent="0.25">
      <c r="A75" s="222"/>
      <c r="B75" s="222"/>
      <c r="C75" s="222"/>
      <c r="D75" s="222"/>
      <c r="E75" s="222"/>
      <c r="F75" s="222"/>
      <c r="G75" s="222"/>
      <c r="H75" s="222"/>
      <c r="I75" s="222"/>
      <c r="J75" s="222"/>
      <c r="K75" s="222"/>
      <c r="L75" s="222"/>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row>
    <row r="76" spans="1:70" s="220" customFormat="1" ht="16.5" customHeight="1" x14ac:dyDescent="0.25">
      <c r="A76" s="222"/>
      <c r="B76" s="222"/>
      <c r="C76" s="222"/>
      <c r="D76" s="222"/>
      <c r="E76" s="222"/>
      <c r="F76" s="222"/>
      <c r="G76" s="222"/>
      <c r="H76" s="222"/>
      <c r="I76" s="222"/>
      <c r="J76" s="222"/>
      <c r="K76" s="222"/>
      <c r="L76" s="222"/>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row>
    <row r="77" spans="1:70" s="220" customFormat="1" ht="16.5" customHeight="1" x14ac:dyDescent="0.25">
      <c r="A77" s="222"/>
      <c r="B77" s="222"/>
      <c r="C77" s="222"/>
      <c r="D77" s="222"/>
      <c r="E77" s="222"/>
      <c r="F77" s="222"/>
      <c r="G77" s="222"/>
      <c r="H77" s="222"/>
      <c r="I77" s="222"/>
      <c r="J77" s="222"/>
      <c r="K77" s="222"/>
      <c r="L77" s="222"/>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row>
    <row r="78" spans="1:70" s="220" customFormat="1" ht="16.5" customHeight="1" x14ac:dyDescent="0.25">
      <c r="A78" s="222"/>
      <c r="B78" s="222"/>
      <c r="C78" s="222"/>
      <c r="D78" s="222"/>
      <c r="E78" s="222"/>
      <c r="F78" s="222"/>
      <c r="G78" s="222"/>
      <c r="H78" s="222"/>
      <c r="I78" s="222"/>
      <c r="J78" s="222"/>
      <c r="K78" s="222"/>
      <c r="L78" s="222"/>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c r="BO78" s="221"/>
      <c r="BP78" s="221"/>
      <c r="BQ78" s="221"/>
      <c r="BR78" s="221"/>
    </row>
    <row r="79" spans="1:70" s="220" customFormat="1" ht="16.5" customHeight="1" x14ac:dyDescent="0.25">
      <c r="A79" s="222"/>
      <c r="B79" s="222"/>
      <c r="C79" s="222"/>
      <c r="D79" s="222"/>
      <c r="E79" s="222"/>
      <c r="F79" s="222"/>
      <c r="G79" s="222"/>
      <c r="H79" s="222"/>
      <c r="I79" s="222"/>
      <c r="J79" s="222"/>
      <c r="K79" s="222"/>
      <c r="L79" s="222"/>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21"/>
      <c r="BP79" s="221"/>
      <c r="BQ79" s="221"/>
      <c r="BR79" s="221"/>
    </row>
    <row r="80" spans="1:70" s="220" customFormat="1" ht="16.5" customHeight="1" x14ac:dyDescent="0.25">
      <c r="A80" s="222"/>
      <c r="B80" s="222"/>
      <c r="C80" s="222"/>
      <c r="D80" s="222"/>
      <c r="E80" s="222"/>
      <c r="F80" s="222"/>
      <c r="G80" s="222"/>
      <c r="H80" s="222"/>
      <c r="I80" s="222"/>
      <c r="J80" s="222"/>
      <c r="K80" s="222"/>
      <c r="L80" s="222"/>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row>
    <row r="81" spans="1:70" s="220" customFormat="1" ht="16.5" customHeight="1" x14ac:dyDescent="0.25">
      <c r="A81" s="222"/>
      <c r="B81" s="222"/>
      <c r="C81" s="222"/>
      <c r="D81" s="222"/>
      <c r="E81" s="222"/>
      <c r="F81" s="222"/>
      <c r="G81" s="222"/>
      <c r="H81" s="222"/>
      <c r="I81" s="222"/>
      <c r="J81" s="222"/>
      <c r="K81" s="222"/>
      <c r="L81" s="222"/>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row>
    <row r="82" spans="1:70" s="220" customFormat="1" ht="16.5" customHeight="1" x14ac:dyDescent="0.25">
      <c r="A82" s="222"/>
      <c r="B82" s="222"/>
      <c r="C82" s="222"/>
      <c r="D82" s="222"/>
      <c r="E82" s="222"/>
      <c r="F82" s="222"/>
      <c r="G82" s="222"/>
      <c r="H82" s="222"/>
      <c r="I82" s="222"/>
      <c r="J82" s="222"/>
      <c r="K82" s="222"/>
      <c r="L82" s="222"/>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row>
    <row r="83" spans="1:70" s="220" customFormat="1" ht="16.5" customHeight="1" x14ac:dyDescent="0.25">
      <c r="A83" s="222"/>
      <c r="B83" s="222"/>
      <c r="C83" s="222"/>
      <c r="D83" s="222"/>
      <c r="E83" s="222"/>
      <c r="F83" s="222"/>
      <c r="G83" s="222"/>
      <c r="H83" s="222"/>
      <c r="I83" s="222"/>
      <c r="J83" s="222"/>
      <c r="K83" s="222"/>
      <c r="L83" s="222"/>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row>
    <row r="84" spans="1:70" ht="16.5" customHeight="1" x14ac:dyDescent="0.3">
      <c r="A84" s="219"/>
      <c r="B84" s="219"/>
      <c r="C84" s="219"/>
      <c r="D84" s="219"/>
      <c r="E84" s="219"/>
      <c r="F84" s="219"/>
      <c r="G84" s="219"/>
      <c r="H84" s="219"/>
      <c r="I84" s="219"/>
      <c r="J84" s="219"/>
      <c r="K84" s="219"/>
      <c r="L84" s="219"/>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row>
    <row r="85" spans="1:70" ht="16.5" customHeight="1" x14ac:dyDescent="0.3">
      <c r="A85" s="219"/>
      <c r="B85" s="219"/>
      <c r="C85" s="219"/>
      <c r="D85" s="219"/>
      <c r="E85" s="219"/>
      <c r="F85" s="219"/>
      <c r="G85" s="219"/>
      <c r="H85" s="219"/>
      <c r="I85" s="219"/>
      <c r="J85" s="219"/>
      <c r="K85" s="219"/>
      <c r="L85" s="219"/>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row>
    <row r="86" spans="1:70" ht="16.5" customHeight="1" x14ac:dyDescent="0.3">
      <c r="A86" s="219"/>
      <c r="B86" s="219"/>
      <c r="C86" s="219"/>
      <c r="D86" s="219"/>
      <c r="E86" s="219"/>
      <c r="F86" s="219"/>
      <c r="G86" s="219"/>
      <c r="H86" s="219"/>
      <c r="I86" s="219"/>
      <c r="J86" s="219"/>
      <c r="K86" s="219"/>
      <c r="L86" s="219"/>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row>
    <row r="87" spans="1:70" ht="16.5" customHeight="1" x14ac:dyDescent="0.3">
      <c r="A87" s="219"/>
      <c r="B87" s="219"/>
      <c r="C87" s="219"/>
      <c r="D87" s="219"/>
      <c r="E87" s="219"/>
      <c r="F87" s="219"/>
      <c r="G87" s="219"/>
      <c r="H87" s="219"/>
      <c r="I87" s="219"/>
      <c r="J87" s="219"/>
      <c r="K87" s="219"/>
      <c r="L87" s="219"/>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row>
    <row r="88" spans="1:70" ht="16.5" customHeight="1" x14ac:dyDescent="0.3">
      <c r="A88" s="219"/>
      <c r="B88" s="219"/>
      <c r="C88" s="219"/>
      <c r="D88" s="219"/>
      <c r="E88" s="219"/>
      <c r="F88" s="219"/>
      <c r="G88" s="219"/>
      <c r="H88" s="219"/>
      <c r="I88" s="219"/>
      <c r="J88" s="219"/>
      <c r="K88" s="219"/>
      <c r="L88" s="219"/>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row>
    <row r="89" spans="1:70" ht="16.5" customHeight="1" x14ac:dyDescent="0.3">
      <c r="A89" s="219"/>
      <c r="B89" s="219"/>
      <c r="C89" s="219"/>
      <c r="D89" s="219"/>
      <c r="E89" s="219"/>
      <c r="F89" s="219"/>
      <c r="G89" s="219"/>
      <c r="H89" s="219"/>
      <c r="I89" s="219"/>
      <c r="J89" s="219"/>
      <c r="K89" s="219"/>
      <c r="L89" s="219"/>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row>
    <row r="90" spans="1:70" ht="16.5" customHeight="1" x14ac:dyDescent="0.3">
      <c r="A90" s="219"/>
      <c r="B90" s="219"/>
      <c r="C90" s="219"/>
      <c r="D90" s="219"/>
      <c r="E90" s="219"/>
      <c r="F90" s="219"/>
      <c r="G90" s="219"/>
      <c r="H90" s="219"/>
      <c r="I90" s="219"/>
      <c r="J90" s="219"/>
      <c r="K90" s="219"/>
      <c r="L90" s="219"/>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row>
    <row r="91" spans="1:70" ht="16.5" customHeight="1" x14ac:dyDescent="0.3">
      <c r="A91" s="219"/>
      <c r="B91" s="219"/>
      <c r="C91" s="219"/>
      <c r="D91" s="219"/>
      <c r="E91" s="219"/>
      <c r="F91" s="219"/>
      <c r="G91" s="219"/>
      <c r="H91" s="219"/>
      <c r="I91" s="219"/>
      <c r="J91" s="219"/>
      <c r="K91" s="219"/>
      <c r="L91" s="219"/>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row>
    <row r="92" spans="1:70" ht="16.5" customHeight="1" x14ac:dyDescent="0.3">
      <c r="A92" s="219"/>
      <c r="B92" s="219"/>
      <c r="C92" s="219"/>
      <c r="D92" s="219"/>
      <c r="E92" s="219"/>
      <c r="F92" s="219"/>
      <c r="G92" s="219"/>
      <c r="H92" s="219"/>
      <c r="I92" s="219"/>
      <c r="J92" s="219"/>
      <c r="K92" s="219"/>
      <c r="L92" s="219"/>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row>
    <row r="93" spans="1:70" ht="16.5" customHeight="1" x14ac:dyDescent="0.3">
      <c r="A93" s="219"/>
      <c r="B93" s="219"/>
      <c r="C93" s="219"/>
      <c r="D93" s="219"/>
      <c r="E93" s="219"/>
      <c r="F93" s="219"/>
      <c r="G93" s="219"/>
      <c r="H93" s="219"/>
      <c r="I93" s="219"/>
      <c r="J93" s="219"/>
      <c r="K93" s="219"/>
      <c r="L93" s="219"/>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row>
    <row r="94" spans="1:70" ht="16.5" customHeight="1" x14ac:dyDescent="0.3">
      <c r="A94" s="219"/>
      <c r="B94" s="219"/>
      <c r="C94" s="219"/>
      <c r="D94" s="219"/>
      <c r="E94" s="219"/>
      <c r="F94" s="219"/>
      <c r="G94" s="219"/>
      <c r="H94" s="219"/>
      <c r="I94" s="219"/>
      <c r="J94" s="219"/>
      <c r="K94" s="219"/>
      <c r="L94" s="219"/>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row>
    <row r="95" spans="1:70" ht="16.5" customHeight="1" x14ac:dyDescent="0.3">
      <c r="A95" s="219"/>
      <c r="B95" s="219"/>
      <c r="C95" s="219"/>
      <c r="D95" s="219"/>
      <c r="E95" s="219"/>
      <c r="F95" s="219"/>
      <c r="G95" s="219"/>
      <c r="H95" s="219"/>
      <c r="I95" s="219"/>
      <c r="J95" s="219"/>
      <c r="K95" s="219"/>
      <c r="L95" s="219"/>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row>
    <row r="96" spans="1:70" ht="16.5" customHeight="1" x14ac:dyDescent="0.3">
      <c r="A96" s="219"/>
      <c r="B96" s="219"/>
      <c r="C96" s="219"/>
      <c r="D96" s="219"/>
      <c r="E96" s="219"/>
      <c r="F96" s="219"/>
      <c r="G96" s="219"/>
      <c r="H96" s="219"/>
      <c r="I96" s="219"/>
      <c r="J96" s="219"/>
      <c r="K96" s="219"/>
      <c r="L96" s="219"/>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row>
    <row r="97" spans="1:70" ht="16.5" customHeight="1" x14ac:dyDescent="0.3">
      <c r="A97" s="219"/>
      <c r="B97" s="219"/>
      <c r="C97" s="219"/>
      <c r="D97" s="219"/>
      <c r="E97" s="219"/>
      <c r="F97" s="219"/>
      <c r="G97" s="219"/>
      <c r="H97" s="219"/>
      <c r="I97" s="219"/>
      <c r="J97" s="219"/>
      <c r="K97" s="219"/>
      <c r="L97" s="219"/>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row>
    <row r="98" spans="1:70" ht="16.5" customHeight="1" x14ac:dyDescent="0.3">
      <c r="A98" s="219"/>
      <c r="B98" s="219"/>
      <c r="C98" s="219"/>
      <c r="D98" s="219"/>
      <c r="E98" s="219"/>
      <c r="F98" s="219"/>
      <c r="G98" s="219"/>
      <c r="H98" s="219"/>
      <c r="I98" s="219"/>
      <c r="J98" s="219"/>
      <c r="K98" s="219"/>
      <c r="L98" s="219"/>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row>
    <row r="99" spans="1:70" ht="16.5" customHeight="1" x14ac:dyDescent="0.3">
      <c r="A99" s="219"/>
      <c r="B99" s="219"/>
      <c r="C99" s="219"/>
      <c r="D99" s="219"/>
      <c r="E99" s="219"/>
      <c r="F99" s="219"/>
      <c r="G99" s="219"/>
      <c r="H99" s="219"/>
      <c r="I99" s="219"/>
      <c r="J99" s="219"/>
      <c r="K99" s="219"/>
      <c r="L99" s="219"/>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row>
    <row r="100" spans="1:70" ht="16.5" customHeight="1" x14ac:dyDescent="0.3">
      <c r="A100" s="219"/>
      <c r="B100" s="219"/>
      <c r="C100" s="219"/>
      <c r="D100" s="219"/>
      <c r="E100" s="219"/>
      <c r="F100" s="219"/>
      <c r="G100" s="219"/>
      <c r="H100" s="219"/>
      <c r="I100" s="219"/>
      <c r="J100" s="219"/>
      <c r="K100" s="219"/>
      <c r="L100" s="219"/>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row>
    <row r="101" spans="1:70" ht="16.5" customHeight="1" x14ac:dyDescent="0.3">
      <c r="A101" s="219"/>
      <c r="B101" s="219"/>
      <c r="C101" s="219"/>
      <c r="D101" s="219"/>
      <c r="E101" s="219"/>
      <c r="F101" s="219"/>
      <c r="G101" s="219"/>
      <c r="H101" s="219"/>
      <c r="I101" s="219"/>
      <c r="J101" s="219"/>
      <c r="K101" s="219"/>
      <c r="L101" s="219"/>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row>
    <row r="102" spans="1:70" ht="16.5" customHeight="1" x14ac:dyDescent="0.3">
      <c r="A102" s="219"/>
      <c r="B102" s="219"/>
      <c r="C102" s="219"/>
      <c r="D102" s="219"/>
      <c r="E102" s="219"/>
      <c r="F102" s="219"/>
      <c r="G102" s="219"/>
      <c r="H102" s="219"/>
      <c r="I102" s="219"/>
      <c r="J102" s="219"/>
      <c r="K102" s="219"/>
      <c r="L102" s="219"/>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row>
    <row r="103" spans="1:70" ht="16.5" customHeight="1" x14ac:dyDescent="0.3">
      <c r="A103" s="219"/>
      <c r="B103" s="219"/>
      <c r="C103" s="219"/>
      <c r="D103" s="219"/>
      <c r="E103" s="219"/>
      <c r="F103" s="219"/>
      <c r="G103" s="219"/>
      <c r="H103" s="219"/>
      <c r="I103" s="219"/>
      <c r="J103" s="219"/>
      <c r="K103" s="219"/>
      <c r="L103" s="219"/>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row>
    <row r="104" spans="1:70" ht="16.5" customHeight="1" x14ac:dyDescent="0.3">
      <c r="A104" s="219"/>
      <c r="B104" s="219"/>
      <c r="C104" s="219"/>
      <c r="D104" s="219"/>
      <c r="E104" s="219"/>
      <c r="F104" s="219"/>
      <c r="G104" s="219"/>
      <c r="H104" s="219"/>
      <c r="I104" s="219"/>
      <c r="J104" s="219"/>
      <c r="K104" s="219"/>
      <c r="L104" s="219"/>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row>
    <row r="105" spans="1:70" ht="16.5" customHeight="1" x14ac:dyDescent="0.3">
      <c r="A105" s="219"/>
      <c r="B105" s="219"/>
      <c r="C105" s="219"/>
      <c r="D105" s="219"/>
      <c r="E105" s="219"/>
      <c r="F105" s="219"/>
      <c r="G105" s="219"/>
      <c r="H105" s="219"/>
      <c r="I105" s="219"/>
      <c r="J105" s="219"/>
      <c r="K105" s="219"/>
      <c r="L105" s="219"/>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row>
    <row r="106" spans="1:70" ht="16.5" customHeight="1" x14ac:dyDescent="0.3">
      <c r="A106" s="219"/>
      <c r="B106" s="219"/>
      <c r="C106" s="219"/>
      <c r="D106" s="219"/>
      <c r="E106" s="219"/>
      <c r="F106" s="219"/>
      <c r="G106" s="219"/>
      <c r="H106" s="219"/>
      <c r="I106" s="219"/>
      <c r="J106" s="219"/>
      <c r="K106" s="219"/>
      <c r="L106" s="219"/>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row>
    <row r="107" spans="1:70" ht="16.5" customHeight="1" x14ac:dyDescent="0.3">
      <c r="A107" s="219"/>
      <c r="B107" s="219"/>
      <c r="C107" s="219"/>
      <c r="D107" s="219"/>
      <c r="E107" s="219"/>
      <c r="F107" s="219"/>
      <c r="G107" s="219"/>
      <c r="H107" s="219"/>
      <c r="I107" s="219"/>
      <c r="J107" s="219"/>
      <c r="K107" s="219"/>
      <c r="L107" s="219"/>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row>
    <row r="108" spans="1:70" ht="16.5" customHeight="1" x14ac:dyDescent="0.3">
      <c r="A108" s="219"/>
      <c r="B108" s="219"/>
      <c r="C108" s="219"/>
      <c r="D108" s="219"/>
      <c r="E108" s="219"/>
      <c r="F108" s="219"/>
      <c r="G108" s="219"/>
      <c r="H108" s="219"/>
      <c r="I108" s="219"/>
      <c r="J108" s="219"/>
      <c r="K108" s="219"/>
      <c r="L108" s="219"/>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row>
    <row r="109" spans="1:70" ht="16.5" customHeight="1" x14ac:dyDescent="0.3">
      <c r="A109" s="219"/>
      <c r="B109" s="219"/>
      <c r="C109" s="219"/>
      <c r="D109" s="219"/>
      <c r="E109" s="219"/>
      <c r="F109" s="219"/>
      <c r="G109" s="219"/>
      <c r="H109" s="219"/>
      <c r="I109" s="219"/>
      <c r="J109" s="219"/>
      <c r="K109" s="219"/>
      <c r="L109" s="219"/>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row>
    <row r="110" spans="1:70" ht="16.5" customHeight="1" x14ac:dyDescent="0.3">
      <c r="A110" s="219"/>
      <c r="B110" s="219"/>
      <c r="C110" s="219"/>
      <c r="D110" s="219"/>
      <c r="E110" s="219"/>
      <c r="F110" s="219"/>
      <c r="G110" s="219"/>
      <c r="H110" s="219"/>
      <c r="I110" s="219"/>
      <c r="J110" s="219"/>
      <c r="K110" s="219"/>
      <c r="L110" s="219"/>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row>
    <row r="111" spans="1:70" ht="16.5" customHeight="1" x14ac:dyDescent="0.3">
      <c r="A111" s="219"/>
      <c r="B111" s="219"/>
      <c r="C111" s="219"/>
      <c r="D111" s="219"/>
      <c r="E111" s="219"/>
      <c r="F111" s="219"/>
      <c r="G111" s="219"/>
      <c r="H111" s="219"/>
      <c r="I111" s="219"/>
      <c r="J111" s="219"/>
      <c r="K111" s="219"/>
      <c r="L111" s="219"/>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row>
    <row r="112" spans="1:70" ht="16.5" customHeight="1" x14ac:dyDescent="0.3">
      <c r="A112" s="219"/>
      <c r="B112" s="219"/>
      <c r="C112" s="219"/>
      <c r="D112" s="219"/>
      <c r="E112" s="219"/>
      <c r="F112" s="219"/>
      <c r="G112" s="219"/>
      <c r="H112" s="219"/>
      <c r="I112" s="219"/>
      <c r="J112" s="219"/>
      <c r="K112" s="219"/>
      <c r="L112" s="219"/>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row>
    <row r="113" spans="1:70" ht="16.5" customHeight="1" x14ac:dyDescent="0.3">
      <c r="A113" s="219"/>
      <c r="B113" s="219"/>
      <c r="C113" s="219"/>
      <c r="D113" s="219"/>
      <c r="E113" s="219"/>
      <c r="F113" s="219"/>
      <c r="G113" s="219"/>
      <c r="H113" s="219"/>
      <c r="I113" s="219"/>
      <c r="J113" s="219"/>
      <c r="K113" s="219"/>
      <c r="L113" s="219"/>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row>
    <row r="114" spans="1:70" ht="16.5" customHeight="1" x14ac:dyDescent="0.3">
      <c r="A114" s="219"/>
      <c r="B114" s="219"/>
      <c r="C114" s="219"/>
      <c r="D114" s="219"/>
      <c r="E114" s="219"/>
      <c r="F114" s="219"/>
      <c r="G114" s="219"/>
      <c r="H114" s="219"/>
      <c r="I114" s="219"/>
      <c r="J114" s="219"/>
      <c r="K114" s="219"/>
      <c r="L114" s="219"/>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row>
    <row r="115" spans="1:70" ht="16.5" customHeight="1" x14ac:dyDescent="0.3">
      <c r="A115" s="219"/>
      <c r="B115" s="219"/>
      <c r="C115" s="219"/>
      <c r="D115" s="219"/>
      <c r="E115" s="219"/>
      <c r="F115" s="219"/>
      <c r="G115" s="219"/>
      <c r="H115" s="219"/>
      <c r="I115" s="219"/>
      <c r="J115" s="219"/>
      <c r="K115" s="219"/>
      <c r="L115" s="219"/>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row>
    <row r="116" spans="1:70" ht="16.5" customHeight="1" x14ac:dyDescent="0.3">
      <c r="A116" s="219"/>
      <c r="B116" s="219"/>
      <c r="C116" s="219"/>
      <c r="D116" s="219"/>
      <c r="E116" s="219"/>
      <c r="F116" s="219"/>
      <c r="G116" s="219"/>
      <c r="H116" s="219"/>
      <c r="I116" s="219"/>
      <c r="J116" s="219"/>
      <c r="K116" s="219"/>
      <c r="L116" s="219"/>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row>
    <row r="117" spans="1:70" ht="16.5" customHeight="1" x14ac:dyDescent="0.3">
      <c r="A117" s="219"/>
      <c r="B117" s="219"/>
      <c r="C117" s="219"/>
      <c r="D117" s="219"/>
      <c r="E117" s="219"/>
      <c r="F117" s="219"/>
      <c r="G117" s="219"/>
      <c r="H117" s="219"/>
      <c r="I117" s="219"/>
      <c r="J117" s="219"/>
      <c r="K117" s="219"/>
      <c r="L117" s="219"/>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row>
    <row r="118" spans="1:70" ht="16.5" customHeight="1" x14ac:dyDescent="0.3">
      <c r="A118" s="219"/>
      <c r="B118" s="219"/>
      <c r="C118" s="219"/>
      <c r="D118" s="219"/>
      <c r="E118" s="219"/>
      <c r="F118" s="219"/>
      <c r="G118" s="219"/>
      <c r="H118" s="219"/>
      <c r="I118" s="219"/>
      <c r="J118" s="219"/>
      <c r="K118" s="219"/>
      <c r="L118" s="219"/>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row>
    <row r="119" spans="1:70" ht="16.5" customHeight="1" x14ac:dyDescent="0.3">
      <c r="A119" s="219"/>
      <c r="B119" s="219"/>
      <c r="C119" s="219"/>
      <c r="D119" s="219"/>
      <c r="E119" s="219"/>
      <c r="F119" s="219"/>
      <c r="G119" s="219"/>
      <c r="H119" s="219"/>
      <c r="I119" s="219"/>
      <c r="J119" s="219"/>
      <c r="K119" s="219"/>
      <c r="L119" s="219"/>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row>
    <row r="120" spans="1:70" ht="16.5" customHeight="1" x14ac:dyDescent="0.3">
      <c r="A120" s="219"/>
      <c r="B120" s="219"/>
      <c r="C120" s="219"/>
      <c r="D120" s="219"/>
      <c r="E120" s="219"/>
      <c r="F120" s="219"/>
      <c r="G120" s="219"/>
      <c r="H120" s="219"/>
      <c r="I120" s="219"/>
      <c r="J120" s="219"/>
      <c r="K120" s="219"/>
      <c r="L120" s="219"/>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row>
    <row r="121" spans="1:70" ht="16.5" customHeight="1" x14ac:dyDescent="0.3">
      <c r="A121" s="219"/>
      <c r="B121" s="219"/>
      <c r="C121" s="219"/>
      <c r="D121" s="219"/>
      <c r="E121" s="219"/>
      <c r="F121" s="219"/>
      <c r="G121" s="219"/>
      <c r="H121" s="219"/>
      <c r="I121" s="219"/>
      <c r="J121" s="219"/>
      <c r="K121" s="219"/>
      <c r="L121" s="219"/>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row>
    <row r="122" spans="1:70" ht="16.5" customHeight="1" x14ac:dyDescent="0.3">
      <c r="A122" s="219"/>
      <c r="B122" s="219"/>
      <c r="C122" s="219"/>
      <c r="D122" s="219"/>
      <c r="E122" s="219"/>
      <c r="F122" s="219"/>
      <c r="G122" s="219"/>
      <c r="H122" s="219"/>
      <c r="I122" s="219"/>
      <c r="J122" s="219"/>
      <c r="K122" s="219"/>
      <c r="L122" s="219"/>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row>
    <row r="123" spans="1:70" ht="16.5" customHeight="1" x14ac:dyDescent="0.3">
      <c r="A123" s="219"/>
      <c r="B123" s="219"/>
      <c r="C123" s="219"/>
      <c r="D123" s="219"/>
      <c r="E123" s="219"/>
      <c r="F123" s="219"/>
      <c r="G123" s="219"/>
      <c r="H123" s="219"/>
      <c r="I123" s="219"/>
      <c r="J123" s="219"/>
      <c r="K123" s="219"/>
      <c r="L123" s="219"/>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row>
    <row r="124" spans="1:70" ht="16.5" customHeight="1" x14ac:dyDescent="0.3">
      <c r="A124" s="219"/>
      <c r="B124" s="219"/>
      <c r="C124" s="219"/>
      <c r="D124" s="219"/>
      <c r="E124" s="219"/>
      <c r="F124" s="219"/>
      <c r="G124" s="219"/>
      <c r="H124" s="219"/>
      <c r="I124" s="219"/>
      <c r="J124" s="219"/>
      <c r="K124" s="219"/>
      <c r="L124" s="219"/>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row>
    <row r="125" spans="1:70" ht="16.5" customHeight="1" x14ac:dyDescent="0.3">
      <c r="A125" s="219"/>
      <c r="B125" s="219"/>
      <c r="C125" s="219"/>
      <c r="D125" s="219"/>
      <c r="E125" s="219"/>
      <c r="F125" s="219"/>
      <c r="G125" s="219"/>
      <c r="H125" s="219"/>
      <c r="I125" s="219"/>
      <c r="J125" s="219"/>
      <c r="K125" s="219"/>
      <c r="L125" s="219"/>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row>
    <row r="126" spans="1:70" ht="16.5" customHeight="1" x14ac:dyDescent="0.3">
      <c r="A126" s="219"/>
      <c r="B126" s="219"/>
      <c r="C126" s="219"/>
      <c r="D126" s="219"/>
      <c r="E126" s="219"/>
      <c r="F126" s="219"/>
      <c r="G126" s="219"/>
      <c r="H126" s="219"/>
      <c r="I126" s="219"/>
      <c r="J126" s="219"/>
      <c r="K126" s="219"/>
      <c r="L126" s="219"/>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row>
    <row r="127" spans="1:70" ht="16.5" customHeight="1" x14ac:dyDescent="0.3">
      <c r="A127" s="219"/>
      <c r="B127" s="219"/>
      <c r="C127" s="219"/>
      <c r="D127" s="219"/>
      <c r="E127" s="219"/>
      <c r="F127" s="219"/>
      <c r="G127" s="219"/>
      <c r="H127" s="219"/>
      <c r="I127" s="219"/>
      <c r="J127" s="219"/>
      <c r="K127" s="219"/>
      <c r="L127" s="219"/>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row>
    <row r="128" spans="1:70" ht="16.5" customHeight="1" x14ac:dyDescent="0.3">
      <c r="A128" s="219"/>
      <c r="B128" s="219"/>
      <c r="C128" s="219"/>
      <c r="D128" s="219"/>
      <c r="E128" s="219"/>
      <c r="F128" s="219"/>
      <c r="G128" s="219"/>
      <c r="H128" s="219"/>
      <c r="I128" s="219"/>
      <c r="J128" s="219"/>
      <c r="K128" s="219"/>
      <c r="L128" s="219"/>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row>
    <row r="129" spans="1:70" ht="16.5" customHeight="1" x14ac:dyDescent="0.3">
      <c r="A129" s="219"/>
      <c r="B129" s="219"/>
      <c r="C129" s="219"/>
      <c r="D129" s="219"/>
      <c r="E129" s="219"/>
      <c r="F129" s="219"/>
      <c r="G129" s="219"/>
      <c r="H129" s="219"/>
      <c r="I129" s="219"/>
      <c r="J129" s="219"/>
      <c r="K129" s="219"/>
      <c r="L129" s="219"/>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row>
    <row r="130" spans="1:70" ht="16.5" customHeight="1" x14ac:dyDescent="0.3">
      <c r="A130" s="219"/>
      <c r="B130" s="219"/>
      <c r="C130" s="219"/>
      <c r="D130" s="219"/>
      <c r="E130" s="219"/>
      <c r="F130" s="219"/>
      <c r="G130" s="219"/>
      <c r="H130" s="219"/>
      <c r="I130" s="219"/>
      <c r="J130" s="219"/>
      <c r="K130" s="219"/>
      <c r="L130" s="219"/>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row>
    <row r="131" spans="1:70" ht="16.5" customHeight="1" x14ac:dyDescent="0.3">
      <c r="A131" s="219"/>
      <c r="B131" s="219"/>
      <c r="C131" s="219"/>
      <c r="D131" s="219"/>
      <c r="E131" s="219"/>
      <c r="F131" s="219"/>
      <c r="G131" s="219"/>
      <c r="H131" s="219"/>
      <c r="I131" s="219"/>
      <c r="J131" s="219"/>
      <c r="K131" s="219"/>
      <c r="L131" s="219"/>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row>
    <row r="132" spans="1:70" ht="16.5" customHeight="1" x14ac:dyDescent="0.3">
      <c r="A132" s="219"/>
      <c r="B132" s="219"/>
      <c r="C132" s="219"/>
      <c r="D132" s="219"/>
      <c r="E132" s="219"/>
      <c r="F132" s="219"/>
      <c r="G132" s="219"/>
      <c r="H132" s="219"/>
      <c r="I132" s="219"/>
      <c r="J132" s="219"/>
      <c r="K132" s="219"/>
      <c r="L132" s="219"/>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row>
    <row r="133" spans="1:70" ht="16.5" customHeight="1" x14ac:dyDescent="0.3">
      <c r="A133" s="219"/>
      <c r="B133" s="219"/>
      <c r="C133" s="219"/>
      <c r="D133" s="219"/>
      <c r="E133" s="219"/>
      <c r="F133" s="219"/>
      <c r="G133" s="219"/>
      <c r="H133" s="219"/>
      <c r="I133" s="219"/>
      <c r="J133" s="219"/>
      <c r="K133" s="219"/>
      <c r="L133" s="219"/>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row>
    <row r="134" spans="1:70" ht="16.5" customHeight="1" x14ac:dyDescent="0.3">
      <c r="A134" s="219"/>
      <c r="B134" s="219"/>
      <c r="C134" s="219"/>
      <c r="D134" s="219"/>
      <c r="E134" s="219"/>
      <c r="F134" s="219"/>
      <c r="G134" s="219"/>
      <c r="H134" s="219"/>
      <c r="I134" s="219"/>
      <c r="J134" s="219"/>
      <c r="K134" s="219"/>
      <c r="L134" s="219"/>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row>
    <row r="135" spans="1:70" ht="16.5" customHeight="1" x14ac:dyDescent="0.3">
      <c r="A135" s="219"/>
      <c r="B135" s="219"/>
      <c r="C135" s="219"/>
      <c r="D135" s="219"/>
      <c r="E135" s="219"/>
      <c r="F135" s="219"/>
      <c r="G135" s="219"/>
      <c r="H135" s="219"/>
      <c r="I135" s="219"/>
      <c r="J135" s="219"/>
      <c r="K135" s="219"/>
      <c r="L135" s="219"/>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row>
    <row r="136" spans="1:70" ht="16.5" customHeight="1" x14ac:dyDescent="0.3">
      <c r="A136" s="219"/>
      <c r="B136" s="219"/>
      <c r="C136" s="219"/>
      <c r="D136" s="219"/>
      <c r="E136" s="219"/>
      <c r="F136" s="219"/>
      <c r="G136" s="219"/>
      <c r="H136" s="219"/>
      <c r="I136" s="219"/>
      <c r="J136" s="219"/>
      <c r="K136" s="219"/>
      <c r="L136" s="219"/>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row>
    <row r="137" spans="1:70" ht="16.5" customHeight="1" x14ac:dyDescent="0.3">
      <c r="A137" s="219"/>
      <c r="B137" s="219"/>
      <c r="C137" s="219"/>
      <c r="D137" s="219"/>
      <c r="E137" s="219"/>
      <c r="F137" s="219"/>
      <c r="G137" s="219"/>
      <c r="H137" s="219"/>
      <c r="I137" s="219"/>
      <c r="J137" s="219"/>
      <c r="K137" s="219"/>
      <c r="L137" s="219"/>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row>
    <row r="138" spans="1:70" ht="16.5" customHeight="1" x14ac:dyDescent="0.3">
      <c r="A138" s="219"/>
      <c r="B138" s="219"/>
      <c r="C138" s="219"/>
      <c r="D138" s="219"/>
      <c r="E138" s="219"/>
      <c r="F138" s="219"/>
      <c r="G138" s="219"/>
      <c r="H138" s="219"/>
      <c r="I138" s="219"/>
      <c r="J138" s="219"/>
      <c r="K138" s="219"/>
      <c r="L138" s="219"/>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row>
    <row r="139" spans="1:70" ht="16.5" customHeight="1" x14ac:dyDescent="0.3">
      <c r="A139" s="219"/>
      <c r="B139" s="219"/>
      <c r="C139" s="219"/>
      <c r="D139" s="219"/>
      <c r="E139" s="219"/>
      <c r="F139" s="219"/>
      <c r="G139" s="219"/>
      <c r="H139" s="219"/>
      <c r="I139" s="219"/>
      <c r="J139" s="219"/>
      <c r="K139" s="219"/>
      <c r="L139" s="219"/>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row>
    <row r="140" spans="1:70" ht="16.5" customHeight="1" x14ac:dyDescent="0.3">
      <c r="A140" s="219"/>
      <c r="B140" s="219"/>
      <c r="C140" s="219"/>
      <c r="D140" s="219"/>
      <c r="E140" s="219"/>
      <c r="F140" s="219"/>
      <c r="G140" s="219"/>
      <c r="H140" s="219"/>
      <c r="I140" s="219"/>
      <c r="J140" s="219"/>
      <c r="K140" s="219"/>
      <c r="L140" s="219"/>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row>
    <row r="141" spans="1:70" ht="16.5" customHeight="1" x14ac:dyDescent="0.3">
      <c r="A141" s="219"/>
      <c r="B141" s="219"/>
      <c r="C141" s="219"/>
      <c r="D141" s="219"/>
      <c r="E141" s="219"/>
      <c r="F141" s="219"/>
      <c r="G141" s="219"/>
      <c r="H141" s="219"/>
      <c r="I141" s="219"/>
      <c r="J141" s="219"/>
      <c r="K141" s="219"/>
      <c r="L141" s="219"/>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row>
    <row r="142" spans="1:70" ht="16.5" customHeight="1" x14ac:dyDescent="0.3">
      <c r="A142" s="219"/>
      <c r="B142" s="219"/>
      <c r="C142" s="219"/>
      <c r="D142" s="219"/>
      <c r="E142" s="219"/>
      <c r="F142" s="219"/>
      <c r="G142" s="219"/>
      <c r="H142" s="219"/>
      <c r="I142" s="219"/>
      <c r="J142" s="219"/>
      <c r="K142" s="219"/>
      <c r="L142" s="219"/>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row>
    <row r="143" spans="1:70" ht="16.5" customHeight="1" x14ac:dyDescent="0.3">
      <c r="A143" s="219"/>
      <c r="B143" s="219"/>
      <c r="C143" s="219"/>
      <c r="D143" s="219"/>
      <c r="E143" s="219"/>
      <c r="F143" s="219"/>
      <c r="G143" s="219"/>
      <c r="H143" s="219"/>
      <c r="I143" s="219"/>
      <c r="J143" s="219"/>
      <c r="K143" s="219"/>
      <c r="L143" s="219"/>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row>
    <row r="144" spans="1:70" ht="16.5" customHeight="1" x14ac:dyDescent="0.3">
      <c r="A144" s="219"/>
      <c r="B144" s="219"/>
      <c r="C144" s="219"/>
      <c r="D144" s="219"/>
      <c r="E144" s="219"/>
      <c r="F144" s="219"/>
      <c r="G144" s="219"/>
      <c r="H144" s="219"/>
      <c r="I144" s="219"/>
      <c r="J144" s="219"/>
      <c r="K144" s="219"/>
      <c r="L144" s="219"/>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row>
    <row r="145" spans="1:70" ht="16.5" customHeight="1" x14ac:dyDescent="0.3">
      <c r="A145" s="219"/>
      <c r="B145" s="219"/>
      <c r="C145" s="219"/>
      <c r="D145" s="219"/>
      <c r="E145" s="219"/>
      <c r="F145" s="219"/>
      <c r="G145" s="219"/>
      <c r="H145" s="219"/>
      <c r="I145" s="219"/>
      <c r="J145" s="219"/>
      <c r="K145" s="219"/>
      <c r="L145" s="219"/>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row>
    <row r="146" spans="1:70" ht="16.5" customHeight="1" x14ac:dyDescent="0.3">
      <c r="A146" s="219"/>
      <c r="B146" s="219"/>
      <c r="C146" s="219"/>
      <c r="D146" s="219"/>
      <c r="E146" s="219"/>
      <c r="F146" s="219"/>
      <c r="G146" s="219"/>
      <c r="H146" s="219"/>
      <c r="I146" s="219"/>
      <c r="J146" s="219"/>
      <c r="K146" s="219"/>
      <c r="L146" s="219"/>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row>
    <row r="147" spans="1:70" ht="16.5" customHeight="1" x14ac:dyDescent="0.3">
      <c r="A147" s="219"/>
      <c r="B147" s="219"/>
      <c r="C147" s="219"/>
      <c r="D147" s="219"/>
      <c r="E147" s="219"/>
      <c r="F147" s="219"/>
      <c r="G147" s="219"/>
      <c r="H147" s="219"/>
      <c r="I147" s="219"/>
      <c r="J147" s="219"/>
      <c r="K147" s="219"/>
      <c r="L147" s="219"/>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row>
    <row r="148" spans="1:70" ht="16.5" customHeight="1" x14ac:dyDescent="0.3">
      <c r="A148" s="219"/>
      <c r="B148" s="219"/>
      <c r="C148" s="219"/>
      <c r="D148" s="219"/>
      <c r="E148" s="219"/>
      <c r="F148" s="219"/>
      <c r="G148" s="219"/>
      <c r="H148" s="219"/>
      <c r="I148" s="219"/>
      <c r="J148" s="219"/>
      <c r="K148" s="219"/>
      <c r="L148" s="219"/>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row>
    <row r="149" spans="1:70" ht="16.5" customHeight="1" x14ac:dyDescent="0.3">
      <c r="A149" s="219"/>
      <c r="B149" s="219"/>
      <c r="C149" s="219"/>
      <c r="D149" s="219"/>
      <c r="E149" s="219"/>
      <c r="F149" s="219"/>
      <c r="G149" s="219"/>
      <c r="H149" s="219"/>
      <c r="I149" s="219"/>
      <c r="J149" s="219"/>
      <c r="K149" s="219"/>
      <c r="L149" s="219"/>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row>
    <row r="150" spans="1:70" ht="16.5" customHeight="1" x14ac:dyDescent="0.3">
      <c r="A150" s="219"/>
      <c r="B150" s="219"/>
      <c r="C150" s="219"/>
      <c r="D150" s="219"/>
      <c r="E150" s="219"/>
      <c r="F150" s="219"/>
      <c r="G150" s="219"/>
      <c r="H150" s="219"/>
      <c r="I150" s="219"/>
      <c r="J150" s="219"/>
      <c r="K150" s="219"/>
      <c r="L150" s="219"/>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row>
    <row r="151" spans="1:70" ht="16.5" customHeight="1" x14ac:dyDescent="0.3">
      <c r="A151" s="219"/>
      <c r="B151" s="219"/>
      <c r="C151" s="219"/>
      <c r="D151" s="219"/>
      <c r="E151" s="219"/>
      <c r="F151" s="219"/>
      <c r="G151" s="219"/>
      <c r="H151" s="219"/>
      <c r="I151" s="219"/>
      <c r="J151" s="219"/>
      <c r="K151" s="219"/>
      <c r="L151" s="219"/>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row>
    <row r="152" spans="1:70" ht="16.5" customHeight="1" x14ac:dyDescent="0.3">
      <c r="A152" s="219"/>
      <c r="B152" s="219"/>
      <c r="C152" s="219"/>
      <c r="D152" s="219"/>
      <c r="E152" s="219"/>
      <c r="F152" s="219"/>
      <c r="G152" s="219"/>
      <c r="H152" s="219"/>
      <c r="I152" s="219"/>
      <c r="J152" s="219"/>
      <c r="K152" s="219"/>
      <c r="L152" s="219"/>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row>
    <row r="153" spans="1:70" ht="16.5" customHeight="1" x14ac:dyDescent="0.3">
      <c r="A153" s="219"/>
      <c r="B153" s="219"/>
      <c r="C153" s="219"/>
      <c r="D153" s="219"/>
      <c r="E153" s="219"/>
      <c r="F153" s="219"/>
      <c r="G153" s="219"/>
      <c r="H153" s="219"/>
      <c r="I153" s="219"/>
      <c r="J153" s="219"/>
      <c r="K153" s="219"/>
      <c r="L153" s="219"/>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row>
    <row r="154" spans="1:70" ht="16.5" customHeight="1" x14ac:dyDescent="0.3">
      <c r="A154" s="219"/>
      <c r="B154" s="219"/>
      <c r="C154" s="219"/>
      <c r="D154" s="219"/>
      <c r="E154" s="219"/>
      <c r="F154" s="219"/>
      <c r="G154" s="219"/>
      <c r="H154" s="219"/>
      <c r="I154" s="219"/>
      <c r="J154" s="219"/>
      <c r="K154" s="219"/>
      <c r="L154" s="219"/>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row>
    <row r="155" spans="1:70" ht="16.5" customHeight="1" x14ac:dyDescent="0.3">
      <c r="A155" s="219"/>
      <c r="B155" s="219"/>
      <c r="C155" s="219"/>
      <c r="D155" s="219"/>
      <c r="E155" s="219"/>
      <c r="F155" s="219"/>
      <c r="G155" s="219"/>
      <c r="H155" s="219"/>
      <c r="I155" s="219"/>
      <c r="J155" s="219"/>
      <c r="K155" s="219"/>
      <c r="L155" s="219"/>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row>
    <row r="156" spans="1:70" ht="16.5" customHeight="1" x14ac:dyDescent="0.3">
      <c r="A156" s="219"/>
      <c r="B156" s="219"/>
      <c r="C156" s="219"/>
      <c r="D156" s="219"/>
      <c r="E156" s="219"/>
      <c r="F156" s="219"/>
      <c r="G156" s="219"/>
      <c r="H156" s="219"/>
      <c r="I156" s="219"/>
      <c r="J156" s="219"/>
      <c r="K156" s="219"/>
      <c r="L156" s="219"/>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row>
    <row r="157" spans="1:70" ht="16.5" customHeight="1" x14ac:dyDescent="0.3">
      <c r="A157" s="219"/>
      <c r="B157" s="219"/>
      <c r="C157" s="219"/>
      <c r="D157" s="219"/>
      <c r="E157" s="219"/>
      <c r="F157" s="219"/>
      <c r="G157" s="219"/>
      <c r="H157" s="219"/>
      <c r="I157" s="219"/>
      <c r="J157" s="219"/>
      <c r="K157" s="219"/>
      <c r="L157" s="219"/>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row>
    <row r="158" spans="1:70" ht="16.5" customHeight="1" x14ac:dyDescent="0.3">
      <c r="A158" s="219"/>
      <c r="B158" s="219"/>
      <c r="C158" s="219"/>
      <c r="D158" s="219"/>
      <c r="E158" s="219"/>
      <c r="F158" s="219"/>
      <c r="G158" s="219"/>
      <c r="H158" s="219"/>
      <c r="I158" s="219"/>
      <c r="J158" s="219"/>
      <c r="K158" s="219"/>
      <c r="L158" s="219"/>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row>
    <row r="159" spans="1:70" ht="16.5" customHeight="1" x14ac:dyDescent="0.3">
      <c r="A159" s="219"/>
      <c r="B159" s="219"/>
      <c r="C159" s="219"/>
      <c r="D159" s="219"/>
      <c r="E159" s="219"/>
      <c r="F159" s="219"/>
      <c r="G159" s="219"/>
      <c r="H159" s="219"/>
      <c r="I159" s="219"/>
      <c r="J159" s="219"/>
      <c r="K159" s="219"/>
      <c r="L159" s="219"/>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row>
    <row r="160" spans="1:70" ht="16.5" customHeight="1" x14ac:dyDescent="0.3">
      <c r="A160" s="219"/>
      <c r="B160" s="219"/>
      <c r="C160" s="219"/>
      <c r="D160" s="219"/>
      <c r="E160" s="219"/>
      <c r="F160" s="219"/>
      <c r="G160" s="219"/>
      <c r="H160" s="219"/>
      <c r="I160" s="219"/>
      <c r="J160" s="219"/>
      <c r="K160" s="219"/>
      <c r="L160" s="219"/>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row>
    <row r="161" spans="1:70" ht="16.5" customHeight="1" x14ac:dyDescent="0.3">
      <c r="A161" s="219"/>
      <c r="B161" s="219"/>
      <c r="C161" s="219"/>
      <c r="D161" s="219"/>
      <c r="E161" s="219"/>
      <c r="F161" s="219"/>
      <c r="G161" s="219"/>
      <c r="H161" s="219"/>
      <c r="I161" s="219"/>
      <c r="J161" s="219"/>
      <c r="K161" s="219"/>
      <c r="L161" s="219"/>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row>
    <row r="162" spans="1:70" ht="16.5" customHeight="1" x14ac:dyDescent="0.3">
      <c r="A162" s="219"/>
      <c r="B162" s="219"/>
      <c r="C162" s="219"/>
      <c r="D162" s="219"/>
      <c r="E162" s="219"/>
      <c r="F162" s="219"/>
      <c r="G162" s="219"/>
      <c r="H162" s="219"/>
      <c r="I162" s="219"/>
      <c r="J162" s="219"/>
      <c r="K162" s="219"/>
      <c r="L162" s="219"/>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row>
    <row r="163" spans="1:70" ht="16.5" customHeight="1" x14ac:dyDescent="0.3">
      <c r="A163" s="219"/>
      <c r="B163" s="219"/>
      <c r="C163" s="219"/>
      <c r="D163" s="219"/>
      <c r="E163" s="219"/>
      <c r="F163" s="219"/>
      <c r="G163" s="219"/>
      <c r="H163" s="219"/>
      <c r="I163" s="219"/>
      <c r="J163" s="219"/>
      <c r="K163" s="219"/>
      <c r="L163" s="219"/>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row>
    <row r="164" spans="1:70" ht="16.5" customHeight="1" x14ac:dyDescent="0.3">
      <c r="A164" s="219"/>
      <c r="B164" s="219"/>
      <c r="C164" s="219"/>
      <c r="D164" s="219"/>
      <c r="E164" s="219"/>
      <c r="F164" s="219"/>
      <c r="G164" s="219"/>
      <c r="H164" s="219"/>
      <c r="I164" s="219"/>
      <c r="J164" s="219"/>
      <c r="K164" s="219"/>
      <c r="L164" s="219"/>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row>
    <row r="165" spans="1:70" ht="16.5" customHeight="1" x14ac:dyDescent="0.3">
      <c r="A165" s="219"/>
      <c r="B165" s="219"/>
      <c r="C165" s="219"/>
      <c r="D165" s="219"/>
      <c r="E165" s="219"/>
      <c r="F165" s="219"/>
      <c r="G165" s="219"/>
      <c r="H165" s="219"/>
      <c r="I165" s="219"/>
      <c r="J165" s="219"/>
      <c r="K165" s="219"/>
      <c r="L165" s="219"/>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row>
    <row r="166" spans="1:70" ht="16.5" customHeight="1" x14ac:dyDescent="0.3">
      <c r="A166" s="219"/>
      <c r="B166" s="219"/>
      <c r="C166" s="219"/>
      <c r="D166" s="219"/>
      <c r="E166" s="219"/>
      <c r="F166" s="219"/>
      <c r="G166" s="219"/>
      <c r="H166" s="219"/>
      <c r="I166" s="219"/>
      <c r="J166" s="219"/>
      <c r="K166" s="219"/>
      <c r="L166" s="219"/>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row>
    <row r="167" spans="1:70" ht="16.5" customHeight="1" x14ac:dyDescent="0.3">
      <c r="A167" s="219"/>
      <c r="B167" s="219"/>
      <c r="C167" s="219"/>
      <c r="D167" s="219"/>
      <c r="E167" s="219"/>
      <c r="F167" s="219"/>
      <c r="G167" s="219"/>
      <c r="H167" s="219"/>
      <c r="I167" s="219"/>
      <c r="J167" s="219"/>
      <c r="K167" s="219"/>
      <c r="L167" s="219"/>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row>
    <row r="168" spans="1:70" ht="16.5" customHeight="1" x14ac:dyDescent="0.3">
      <c r="A168" s="219"/>
      <c r="B168" s="219"/>
      <c r="C168" s="219"/>
      <c r="D168" s="219"/>
      <c r="E168" s="219"/>
      <c r="F168" s="219"/>
      <c r="G168" s="219"/>
      <c r="H168" s="219"/>
      <c r="I168" s="219"/>
      <c r="J168" s="219"/>
      <c r="K168" s="219"/>
      <c r="L168" s="219"/>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row>
    <row r="169" spans="1:70" ht="16.5" customHeight="1" x14ac:dyDescent="0.3">
      <c r="A169" s="219"/>
      <c r="B169" s="219"/>
      <c r="C169" s="219"/>
      <c r="D169" s="219"/>
      <c r="E169" s="219"/>
      <c r="F169" s="219"/>
      <c r="G169" s="219"/>
      <c r="H169" s="219"/>
      <c r="I169" s="219"/>
      <c r="J169" s="219"/>
      <c r="K169" s="219"/>
      <c r="L169" s="219"/>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row>
    <row r="170" spans="1:70" ht="16.5" customHeight="1" x14ac:dyDescent="0.3">
      <c r="A170" s="219"/>
      <c r="B170" s="219"/>
      <c r="C170" s="219"/>
      <c r="D170" s="219"/>
      <c r="E170" s="219"/>
      <c r="F170" s="219"/>
      <c r="G170" s="219"/>
      <c r="H170" s="219"/>
      <c r="I170" s="219"/>
      <c r="J170" s="219"/>
      <c r="K170" s="219"/>
      <c r="L170" s="219"/>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row>
    <row r="171" spans="1:70" ht="16.5" customHeight="1" x14ac:dyDescent="0.3">
      <c r="A171" s="219"/>
      <c r="B171" s="219"/>
      <c r="C171" s="219"/>
      <c r="D171" s="219"/>
      <c r="E171" s="219"/>
      <c r="F171" s="219"/>
      <c r="G171" s="219"/>
      <c r="H171" s="219"/>
      <c r="I171" s="219"/>
      <c r="J171" s="219"/>
      <c r="K171" s="219"/>
      <c r="L171" s="219"/>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row>
    <row r="172" spans="1:70" ht="16.5" customHeight="1" x14ac:dyDescent="0.3">
      <c r="A172" s="219"/>
      <c r="B172" s="219"/>
      <c r="C172" s="219"/>
      <c r="D172" s="219"/>
      <c r="E172" s="219"/>
      <c r="F172" s="219"/>
      <c r="G172" s="219"/>
      <c r="H172" s="219"/>
      <c r="I172" s="219"/>
      <c r="J172" s="219"/>
      <c r="K172" s="219"/>
      <c r="L172" s="219"/>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row>
    <row r="173" spans="1:70" ht="16.5" customHeight="1" x14ac:dyDescent="0.3">
      <c r="A173" s="219"/>
      <c r="B173" s="219"/>
      <c r="C173" s="219"/>
      <c r="D173" s="219"/>
      <c r="E173" s="219"/>
      <c r="F173" s="219"/>
      <c r="G173" s="219"/>
      <c r="H173" s="219"/>
      <c r="I173" s="219"/>
      <c r="J173" s="219"/>
      <c r="K173" s="219"/>
      <c r="L173" s="219"/>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row>
    <row r="174" spans="1:70" ht="16.5" customHeight="1" x14ac:dyDescent="0.3">
      <c r="A174" s="219"/>
      <c r="B174" s="219"/>
      <c r="C174" s="219"/>
      <c r="D174" s="219"/>
      <c r="E174" s="219"/>
      <c r="F174" s="219"/>
      <c r="G174" s="219"/>
      <c r="H174" s="219"/>
      <c r="I174" s="219"/>
      <c r="J174" s="219"/>
      <c r="K174" s="219"/>
      <c r="L174" s="219"/>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row>
    <row r="175" spans="1:70" ht="16.5" customHeight="1" x14ac:dyDescent="0.3">
      <c r="A175" s="219"/>
      <c r="B175" s="219"/>
      <c r="C175" s="219"/>
      <c r="D175" s="219"/>
      <c r="E175" s="219"/>
      <c r="F175" s="219"/>
      <c r="G175" s="219"/>
      <c r="H175" s="219"/>
      <c r="I175" s="219"/>
      <c r="J175" s="219"/>
      <c r="K175" s="219"/>
      <c r="L175" s="219"/>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row>
    <row r="176" spans="1:70" ht="16.5" customHeight="1" x14ac:dyDescent="0.3">
      <c r="A176" s="219"/>
      <c r="B176" s="219"/>
      <c r="C176" s="219"/>
      <c r="D176" s="219"/>
      <c r="E176" s="219"/>
      <c r="F176" s="219"/>
      <c r="G176" s="219"/>
      <c r="H176" s="219"/>
      <c r="I176" s="219"/>
      <c r="J176" s="219"/>
      <c r="K176" s="219"/>
      <c r="L176" s="219"/>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row>
    <row r="177" spans="1:70" ht="16.5" customHeight="1" x14ac:dyDescent="0.3">
      <c r="A177" s="219"/>
      <c r="B177" s="219"/>
      <c r="C177" s="219"/>
      <c r="D177" s="219"/>
      <c r="E177" s="219"/>
      <c r="F177" s="219"/>
      <c r="G177" s="219"/>
      <c r="H177" s="219"/>
      <c r="I177" s="219"/>
      <c r="J177" s="219"/>
      <c r="K177" s="219"/>
      <c r="L177" s="219"/>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row>
    <row r="178" spans="1:70" ht="16.5" customHeight="1" x14ac:dyDescent="0.3">
      <c r="A178" s="219"/>
      <c r="B178" s="219"/>
      <c r="C178" s="219"/>
      <c r="D178" s="219"/>
      <c r="E178" s="219"/>
      <c r="F178" s="219"/>
      <c r="G178" s="219"/>
      <c r="H178" s="219"/>
      <c r="I178" s="219"/>
      <c r="J178" s="219"/>
      <c r="K178" s="219"/>
      <c r="L178" s="219"/>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row>
    <row r="179" spans="1:70" ht="16.5" customHeight="1" x14ac:dyDescent="0.3">
      <c r="A179" s="219"/>
      <c r="B179" s="219"/>
      <c r="C179" s="219"/>
      <c r="D179" s="219"/>
      <c r="E179" s="219"/>
      <c r="F179" s="219"/>
      <c r="G179" s="219"/>
      <c r="H179" s="219"/>
      <c r="I179" s="219"/>
      <c r="J179" s="219"/>
      <c r="K179" s="219"/>
      <c r="L179" s="219"/>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row>
    <row r="180" spans="1:70" ht="16.5" customHeight="1" x14ac:dyDescent="0.3">
      <c r="A180" s="219"/>
      <c r="B180" s="219"/>
      <c r="C180" s="219"/>
      <c r="D180" s="219"/>
      <c r="E180" s="219"/>
      <c r="F180" s="219"/>
      <c r="G180" s="219"/>
      <c r="H180" s="219"/>
      <c r="I180" s="219"/>
      <c r="J180" s="219"/>
      <c r="K180" s="219"/>
      <c r="L180" s="219"/>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row>
    <row r="181" spans="1:70" ht="16.5" customHeight="1" x14ac:dyDescent="0.3">
      <c r="A181" s="219"/>
      <c r="B181" s="219"/>
      <c r="C181" s="219"/>
      <c r="D181" s="219"/>
      <c r="E181" s="219"/>
      <c r="F181" s="219"/>
      <c r="G181" s="219"/>
      <c r="H181" s="219"/>
      <c r="I181" s="219"/>
      <c r="J181" s="219"/>
      <c r="K181" s="219"/>
      <c r="L181" s="219"/>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row>
    <row r="182" spans="1:70" ht="16.5" customHeight="1" x14ac:dyDescent="0.3">
      <c r="A182" s="219"/>
      <c r="B182" s="219"/>
      <c r="C182" s="219"/>
      <c r="D182" s="219"/>
      <c r="E182" s="219"/>
      <c r="F182" s="219"/>
      <c r="G182" s="219"/>
      <c r="H182" s="219"/>
      <c r="I182" s="219"/>
      <c r="J182" s="219"/>
      <c r="K182" s="219"/>
      <c r="L182" s="219"/>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row>
    <row r="183" spans="1:70" ht="16.5" customHeight="1" x14ac:dyDescent="0.3">
      <c r="A183" s="219"/>
      <c r="B183" s="219"/>
      <c r="C183" s="219"/>
      <c r="D183" s="219"/>
      <c r="E183" s="219"/>
      <c r="F183" s="219"/>
      <c r="G183" s="219"/>
      <c r="H183" s="219"/>
      <c r="I183" s="219"/>
      <c r="J183" s="219"/>
      <c r="K183" s="219"/>
      <c r="L183" s="219"/>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row>
    <row r="184" spans="1:70" ht="16.5" customHeight="1" x14ac:dyDescent="0.3">
      <c r="A184" s="219"/>
      <c r="B184" s="219"/>
      <c r="C184" s="219"/>
      <c r="D184" s="219"/>
      <c r="E184" s="219"/>
      <c r="F184" s="219"/>
      <c r="G184" s="219"/>
      <c r="H184" s="219"/>
      <c r="I184" s="219"/>
      <c r="J184" s="219"/>
      <c r="K184" s="219"/>
      <c r="L184" s="219"/>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row>
    <row r="185" spans="1:70" ht="16.5" customHeight="1" x14ac:dyDescent="0.3">
      <c r="A185" s="219"/>
      <c r="B185" s="219"/>
      <c r="C185" s="219"/>
      <c r="D185" s="219"/>
      <c r="E185" s="219"/>
      <c r="F185" s="219"/>
      <c r="G185" s="219"/>
      <c r="H185" s="219"/>
      <c r="I185" s="219"/>
      <c r="J185" s="219"/>
      <c r="K185" s="219"/>
      <c r="L185" s="219"/>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row>
    <row r="186" spans="1:70" ht="16.5" customHeight="1" x14ac:dyDescent="0.3">
      <c r="A186" s="219"/>
      <c r="B186" s="219"/>
      <c r="C186" s="219"/>
      <c r="D186" s="219"/>
      <c r="E186" s="219"/>
      <c r="F186" s="219"/>
      <c r="G186" s="219"/>
      <c r="H186" s="219"/>
      <c r="I186" s="219"/>
      <c r="J186" s="219"/>
      <c r="K186" s="219"/>
      <c r="L186" s="219"/>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row>
    <row r="187" spans="1:70" ht="16.5" customHeight="1" x14ac:dyDescent="0.3">
      <c r="A187" s="219"/>
      <c r="B187" s="219"/>
      <c r="C187" s="219"/>
      <c r="D187" s="219"/>
      <c r="E187" s="219"/>
      <c r="F187" s="219"/>
      <c r="G187" s="219"/>
      <c r="H187" s="219"/>
      <c r="I187" s="219"/>
      <c r="J187" s="219"/>
      <c r="K187" s="219"/>
      <c r="L187" s="219"/>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row>
    <row r="188" spans="1:70" ht="16.5" customHeight="1" x14ac:dyDescent="0.3">
      <c r="A188" s="219"/>
      <c r="B188" s="219"/>
      <c r="C188" s="219"/>
      <c r="D188" s="219"/>
      <c r="E188" s="219"/>
      <c r="F188" s="219"/>
      <c r="G188" s="219"/>
      <c r="H188" s="219"/>
      <c r="I188" s="219"/>
      <c r="J188" s="219"/>
      <c r="K188" s="219"/>
      <c r="L188" s="219"/>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row>
    <row r="189" spans="1:70" ht="16.5" customHeight="1" x14ac:dyDescent="0.3">
      <c r="A189" s="219"/>
      <c r="B189" s="219"/>
      <c r="C189" s="219"/>
      <c r="D189" s="219"/>
      <c r="E189" s="219"/>
      <c r="F189" s="219"/>
      <c r="G189" s="219"/>
      <c r="H189" s="219"/>
      <c r="I189" s="219"/>
      <c r="J189" s="219"/>
      <c r="K189" s="219"/>
      <c r="L189" s="219"/>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row>
    <row r="190" spans="1:70" ht="16.5" customHeight="1" x14ac:dyDescent="0.3">
      <c r="A190" s="219"/>
      <c r="B190" s="219"/>
      <c r="C190" s="219"/>
      <c r="D190" s="219"/>
      <c r="E190" s="219"/>
      <c r="F190" s="219"/>
      <c r="G190" s="219"/>
      <c r="H190" s="219"/>
      <c r="I190" s="219"/>
      <c r="J190" s="219"/>
      <c r="K190" s="219"/>
      <c r="L190" s="219"/>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row>
    <row r="191" spans="1:70" ht="16.5" customHeight="1" x14ac:dyDescent="0.3">
      <c r="A191" s="219"/>
      <c r="B191" s="219"/>
      <c r="C191" s="219"/>
      <c r="D191" s="219"/>
      <c r="E191" s="219"/>
      <c r="F191" s="219"/>
      <c r="G191" s="219"/>
      <c r="H191" s="219"/>
      <c r="I191" s="219"/>
      <c r="J191" s="219"/>
      <c r="K191" s="219"/>
      <c r="L191" s="219"/>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row>
    <row r="192" spans="1:70" ht="16.5" customHeight="1" x14ac:dyDescent="0.3">
      <c r="A192" s="219"/>
      <c r="B192" s="219"/>
      <c r="C192" s="219"/>
      <c r="D192" s="219"/>
      <c r="E192" s="219"/>
      <c r="F192" s="219"/>
      <c r="G192" s="219"/>
      <c r="H192" s="219"/>
      <c r="I192" s="219"/>
      <c r="J192" s="219"/>
      <c r="K192" s="219"/>
      <c r="L192" s="219"/>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row>
    <row r="193" spans="1:70" ht="16.5" customHeight="1" x14ac:dyDescent="0.3">
      <c r="A193" s="219"/>
      <c r="B193" s="219"/>
      <c r="C193" s="219"/>
      <c r="D193" s="219"/>
      <c r="E193" s="219"/>
      <c r="F193" s="219"/>
      <c r="G193" s="219"/>
      <c r="H193" s="219"/>
      <c r="I193" s="219"/>
      <c r="J193" s="219"/>
      <c r="K193" s="219"/>
      <c r="L193" s="219"/>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row>
    <row r="194" spans="1:70" ht="16.5" customHeight="1" x14ac:dyDescent="0.3">
      <c r="A194" s="219"/>
      <c r="B194" s="219"/>
      <c r="C194" s="219"/>
      <c r="D194" s="219"/>
      <c r="E194" s="219"/>
      <c r="F194" s="219"/>
      <c r="G194" s="219"/>
      <c r="H194" s="219"/>
      <c r="I194" s="219"/>
      <c r="J194" s="219"/>
      <c r="K194" s="219"/>
      <c r="L194" s="219"/>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row>
    <row r="195" spans="1:70" ht="16.5" customHeight="1" x14ac:dyDescent="0.3">
      <c r="A195" s="219"/>
      <c r="B195" s="219"/>
      <c r="C195" s="219"/>
      <c r="D195" s="219"/>
      <c r="E195" s="219"/>
      <c r="F195" s="219"/>
      <c r="G195" s="219"/>
      <c r="H195" s="219"/>
      <c r="I195" s="219"/>
      <c r="J195" s="219"/>
      <c r="K195" s="219"/>
      <c r="L195" s="219"/>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row>
    <row r="196" spans="1:70" ht="16.5" customHeight="1" x14ac:dyDescent="0.3">
      <c r="A196" s="219"/>
      <c r="B196" s="219"/>
      <c r="C196" s="219"/>
      <c r="D196" s="219"/>
      <c r="E196" s="219"/>
      <c r="F196" s="219"/>
      <c r="G196" s="219"/>
      <c r="H196" s="219"/>
      <c r="I196" s="219"/>
      <c r="J196" s="219"/>
      <c r="K196" s="219"/>
      <c r="L196" s="219"/>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row>
    <row r="197" spans="1:70" ht="16.5" customHeight="1" x14ac:dyDescent="0.3">
      <c r="A197" s="219"/>
      <c r="B197" s="219"/>
      <c r="C197" s="219"/>
      <c r="D197" s="219"/>
      <c r="E197" s="219"/>
      <c r="F197" s="219"/>
      <c r="G197" s="219"/>
      <c r="H197" s="219"/>
      <c r="I197" s="219"/>
      <c r="J197" s="219"/>
      <c r="K197" s="219"/>
      <c r="L197" s="219"/>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row>
    <row r="198" spans="1:70" ht="16.5" customHeight="1" x14ac:dyDescent="0.3">
      <c r="A198" s="219"/>
      <c r="B198" s="219"/>
      <c r="C198" s="219"/>
      <c r="D198" s="219"/>
      <c r="E198" s="219"/>
      <c r="F198" s="219"/>
      <c r="G198" s="219"/>
      <c r="H198" s="219"/>
      <c r="I198" s="219"/>
      <c r="J198" s="219"/>
      <c r="K198" s="219"/>
      <c r="L198" s="219"/>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row>
    <row r="199" spans="1:70" ht="16.5" customHeight="1" x14ac:dyDescent="0.3">
      <c r="A199" s="219"/>
      <c r="B199" s="219"/>
      <c r="C199" s="219"/>
      <c r="D199" s="219"/>
      <c r="E199" s="219"/>
      <c r="F199" s="219"/>
      <c r="G199" s="219"/>
      <c r="H199" s="219"/>
      <c r="I199" s="219"/>
      <c r="J199" s="219"/>
      <c r="K199" s="219"/>
      <c r="L199" s="219"/>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row>
    <row r="200" spans="1:70" ht="16.5" customHeight="1" x14ac:dyDescent="0.3">
      <c r="A200" s="219"/>
      <c r="B200" s="219"/>
      <c r="C200" s="219"/>
      <c r="D200" s="219"/>
      <c r="E200" s="219"/>
      <c r="F200" s="219"/>
      <c r="G200" s="219"/>
      <c r="H200" s="219"/>
      <c r="I200" s="219"/>
      <c r="J200" s="219"/>
      <c r="K200" s="219"/>
      <c r="L200" s="219"/>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row>
    <row r="201" spans="1:70" ht="16.5" customHeight="1" x14ac:dyDescent="0.3">
      <c r="A201" s="219"/>
      <c r="B201" s="219"/>
      <c r="C201" s="219"/>
      <c r="D201" s="219"/>
      <c r="E201" s="219"/>
      <c r="F201" s="219"/>
      <c r="G201" s="219"/>
      <c r="H201" s="219"/>
      <c r="I201" s="219"/>
      <c r="J201" s="219"/>
      <c r="K201" s="219"/>
      <c r="L201" s="219"/>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row>
    <row r="202" spans="1:70" ht="16.5" customHeight="1" x14ac:dyDescent="0.3">
      <c r="A202" s="219"/>
      <c r="B202" s="219"/>
      <c r="C202" s="219"/>
      <c r="D202" s="219"/>
      <c r="E202" s="219"/>
      <c r="F202" s="219"/>
      <c r="G202" s="219"/>
      <c r="H202" s="219"/>
      <c r="I202" s="219"/>
      <c r="J202" s="219"/>
      <c r="K202" s="219"/>
      <c r="L202" s="219"/>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row>
    <row r="203" spans="1:70" ht="16.5" customHeight="1" x14ac:dyDescent="0.3">
      <c r="A203" s="219"/>
      <c r="B203" s="219"/>
      <c r="C203" s="219"/>
      <c r="D203" s="219"/>
      <c r="E203" s="219"/>
      <c r="F203" s="219"/>
      <c r="G203" s="219"/>
      <c r="H203" s="219"/>
      <c r="I203" s="219"/>
      <c r="J203" s="219"/>
      <c r="K203" s="219"/>
      <c r="L203" s="219"/>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row>
    <row r="204" spans="1:70" ht="16.5" customHeight="1" x14ac:dyDescent="0.3">
      <c r="A204" s="219"/>
      <c r="B204" s="219"/>
      <c r="C204" s="219"/>
      <c r="D204" s="219"/>
      <c r="E204" s="219"/>
      <c r="F204" s="219"/>
      <c r="G204" s="219"/>
      <c r="H204" s="219"/>
      <c r="I204" s="219"/>
      <c r="J204" s="219"/>
      <c r="K204" s="219"/>
      <c r="L204" s="219"/>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row>
    <row r="205" spans="1:70" ht="16.5" customHeight="1" x14ac:dyDescent="0.3">
      <c r="A205" s="219"/>
      <c r="B205" s="219"/>
      <c r="C205" s="219"/>
      <c r="D205" s="219"/>
      <c r="E205" s="219"/>
      <c r="F205" s="219"/>
      <c r="G205" s="219"/>
      <c r="H205" s="219"/>
      <c r="I205" s="219"/>
      <c r="J205" s="219"/>
      <c r="K205" s="219"/>
      <c r="L205" s="219"/>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row>
    <row r="206" spans="1:70" ht="16.5" customHeight="1" x14ac:dyDescent="0.3">
      <c r="A206" s="219"/>
      <c r="B206" s="219"/>
      <c r="C206" s="219"/>
      <c r="D206" s="219"/>
      <c r="E206" s="219"/>
      <c r="F206" s="219"/>
      <c r="G206" s="219"/>
      <c r="H206" s="219"/>
      <c r="I206" s="219"/>
      <c r="J206" s="219"/>
      <c r="K206" s="219"/>
      <c r="L206" s="219"/>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row>
    <row r="207" spans="1:70" ht="16.5" customHeight="1" x14ac:dyDescent="0.3">
      <c r="A207" s="219"/>
      <c r="B207" s="219"/>
      <c r="C207" s="219"/>
      <c r="D207" s="219"/>
      <c r="E207" s="219"/>
      <c r="F207" s="219"/>
      <c r="G207" s="219"/>
      <c r="H207" s="219"/>
      <c r="I207" s="219"/>
      <c r="J207" s="219"/>
      <c r="K207" s="219"/>
      <c r="L207" s="219"/>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row>
    <row r="208" spans="1:70" ht="16.5" customHeight="1" x14ac:dyDescent="0.3">
      <c r="A208" s="219"/>
      <c r="B208" s="219"/>
      <c r="C208" s="219"/>
      <c r="D208" s="219"/>
      <c r="E208" s="219"/>
      <c r="F208" s="219"/>
      <c r="G208" s="219"/>
      <c r="H208" s="219"/>
      <c r="I208" s="219"/>
      <c r="J208" s="219"/>
      <c r="K208" s="219"/>
      <c r="L208" s="219"/>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row>
    <row r="209" spans="1:70" ht="16.5" customHeight="1" x14ac:dyDescent="0.3">
      <c r="A209" s="219"/>
      <c r="B209" s="219"/>
      <c r="C209" s="219"/>
      <c r="D209" s="219"/>
      <c r="E209" s="219"/>
      <c r="F209" s="219"/>
      <c r="G209" s="219"/>
      <c r="H209" s="219"/>
      <c r="I209" s="219"/>
      <c r="J209" s="219"/>
      <c r="K209" s="219"/>
      <c r="L209" s="219"/>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row>
    <row r="210" spans="1:70" ht="16.5" customHeight="1" x14ac:dyDescent="0.3">
      <c r="A210" s="219"/>
      <c r="B210" s="219"/>
      <c r="C210" s="219"/>
      <c r="D210" s="219"/>
      <c r="E210" s="219"/>
      <c r="F210" s="219"/>
      <c r="G210" s="219"/>
      <c r="H210" s="219"/>
      <c r="I210" s="219"/>
      <c r="J210" s="219"/>
      <c r="K210" s="219"/>
      <c r="L210" s="219"/>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row>
    <row r="211" spans="1:70" ht="16.5" customHeight="1" x14ac:dyDescent="0.3">
      <c r="A211" s="219"/>
      <c r="B211" s="219"/>
      <c r="C211" s="219"/>
      <c r="D211" s="219"/>
      <c r="E211" s="219"/>
      <c r="F211" s="219"/>
      <c r="G211" s="219"/>
      <c r="H211" s="219"/>
      <c r="I211" s="219"/>
      <c r="J211" s="219"/>
      <c r="K211" s="219"/>
      <c r="L211" s="219"/>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row>
    <row r="212" spans="1:70" ht="16.5" customHeight="1" x14ac:dyDescent="0.3">
      <c r="A212" s="219"/>
      <c r="B212" s="219"/>
      <c r="C212" s="219"/>
      <c r="D212" s="219"/>
      <c r="E212" s="219"/>
      <c r="F212" s="219"/>
      <c r="G212" s="219"/>
      <c r="H212" s="219"/>
      <c r="I212" s="219"/>
      <c r="J212" s="219"/>
      <c r="K212" s="219"/>
      <c r="L212" s="219"/>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row>
    <row r="213" spans="1:70" ht="16.5" customHeight="1" x14ac:dyDescent="0.3">
      <c r="A213" s="219"/>
      <c r="B213" s="219"/>
      <c r="C213" s="219"/>
      <c r="D213" s="219"/>
      <c r="E213" s="219"/>
      <c r="F213" s="219"/>
      <c r="G213" s="219"/>
      <c r="H213" s="219"/>
      <c r="I213" s="219"/>
      <c r="J213" s="219"/>
      <c r="K213" s="219"/>
      <c r="L213" s="219"/>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row>
    <row r="214" spans="1:70" ht="16.5" customHeight="1" x14ac:dyDescent="0.3">
      <c r="A214" s="219"/>
      <c r="B214" s="219"/>
      <c r="C214" s="219"/>
      <c r="D214" s="219"/>
      <c r="E214" s="219"/>
      <c r="F214" s="219"/>
      <c r="G214" s="219"/>
      <c r="H214" s="219"/>
      <c r="I214" s="219"/>
      <c r="J214" s="219"/>
      <c r="K214" s="219"/>
      <c r="L214" s="219"/>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row>
    <row r="215" spans="1:70" ht="16.5" customHeight="1" x14ac:dyDescent="0.3">
      <c r="A215" s="219"/>
      <c r="B215" s="219"/>
      <c r="C215" s="219"/>
      <c r="D215" s="219"/>
      <c r="E215" s="219"/>
      <c r="F215" s="219"/>
      <c r="G215" s="219"/>
      <c r="H215" s="219"/>
      <c r="I215" s="219"/>
      <c r="J215" s="219"/>
      <c r="K215" s="219"/>
      <c r="L215" s="219"/>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row>
    <row r="216" spans="1:70" ht="16.5" customHeight="1" x14ac:dyDescent="0.3">
      <c r="A216" s="219"/>
      <c r="B216" s="219"/>
      <c r="C216" s="219"/>
      <c r="D216" s="219"/>
      <c r="E216" s="219"/>
      <c r="F216" s="219"/>
      <c r="G216" s="219"/>
      <c r="H216" s="219"/>
      <c r="I216" s="219"/>
      <c r="J216" s="219"/>
      <c r="K216" s="219"/>
      <c r="L216" s="219"/>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row>
    <row r="217" spans="1:70" ht="16.5" customHeight="1" x14ac:dyDescent="0.3">
      <c r="A217" s="219"/>
      <c r="B217" s="219"/>
      <c r="C217" s="219"/>
      <c r="D217" s="219"/>
      <c r="E217" s="219"/>
      <c r="F217" s="219"/>
      <c r="G217" s="219"/>
      <c r="H217" s="219"/>
      <c r="I217" s="219"/>
      <c r="J217" s="219"/>
      <c r="K217" s="219"/>
      <c r="L217" s="219"/>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row>
    <row r="218" spans="1:70" ht="16.5" customHeight="1" x14ac:dyDescent="0.3">
      <c r="A218" s="219"/>
      <c r="B218" s="219"/>
      <c r="C218" s="219"/>
      <c r="D218" s="219"/>
      <c r="E218" s="219"/>
      <c r="F218" s="219"/>
      <c r="G218" s="219"/>
      <c r="H218" s="219"/>
      <c r="I218" s="219"/>
      <c r="J218" s="219"/>
      <c r="K218" s="219"/>
      <c r="L218" s="219"/>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row>
    <row r="219" spans="1:70" ht="16.5" customHeight="1" x14ac:dyDescent="0.3">
      <c r="A219" s="219"/>
      <c r="B219" s="219"/>
      <c r="C219" s="219"/>
      <c r="D219" s="219"/>
      <c r="E219" s="219"/>
      <c r="F219" s="219"/>
      <c r="G219" s="219"/>
      <c r="H219" s="219"/>
      <c r="I219" s="219"/>
      <c r="J219" s="219"/>
      <c r="K219" s="219"/>
      <c r="L219" s="219"/>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row>
    <row r="220" spans="1:70" ht="16.5" customHeight="1" x14ac:dyDescent="0.3">
      <c r="A220" s="219"/>
      <c r="B220" s="219"/>
      <c r="C220" s="219"/>
      <c r="D220" s="219"/>
      <c r="E220" s="219"/>
      <c r="F220" s="219"/>
      <c r="G220" s="219"/>
      <c r="H220" s="219"/>
      <c r="I220" s="219"/>
      <c r="J220" s="219"/>
      <c r="K220" s="219"/>
      <c r="L220" s="219"/>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row>
    <row r="221" spans="1:70" ht="16.5" customHeight="1" x14ac:dyDescent="0.3">
      <c r="A221" s="219"/>
      <c r="B221" s="219"/>
      <c r="C221" s="219"/>
      <c r="D221" s="219"/>
      <c r="E221" s="219"/>
      <c r="F221" s="219"/>
      <c r="G221" s="219"/>
      <c r="H221" s="219"/>
      <c r="I221" s="219"/>
      <c r="J221" s="219"/>
      <c r="K221" s="219"/>
      <c r="L221" s="219"/>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row>
    <row r="222" spans="1:70" ht="16.5" customHeight="1" x14ac:dyDescent="0.3">
      <c r="A222" s="219"/>
      <c r="B222" s="219"/>
      <c r="C222" s="219"/>
      <c r="D222" s="219"/>
      <c r="E222" s="219"/>
      <c r="F222" s="219"/>
      <c r="G222" s="219"/>
      <c r="H222" s="219"/>
      <c r="I222" s="219"/>
      <c r="J222" s="219"/>
      <c r="K222" s="219"/>
      <c r="L222" s="219"/>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row>
    <row r="223" spans="1:70" ht="16.5" customHeight="1" x14ac:dyDescent="0.3">
      <c r="A223" s="219"/>
      <c r="B223" s="219"/>
      <c r="C223" s="219"/>
      <c r="D223" s="219"/>
      <c r="E223" s="219"/>
      <c r="F223" s="219"/>
      <c r="G223" s="219"/>
      <c r="H223" s="219"/>
      <c r="I223" s="219"/>
      <c r="J223" s="219"/>
      <c r="K223" s="219"/>
      <c r="L223" s="219"/>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row>
    <row r="224" spans="1:70" ht="16.5" customHeight="1" x14ac:dyDescent="0.3">
      <c r="A224" s="219"/>
      <c r="B224" s="219"/>
      <c r="C224" s="219"/>
      <c r="D224" s="219"/>
      <c r="E224" s="219"/>
      <c r="F224" s="219"/>
      <c r="G224" s="219"/>
      <c r="H224" s="219"/>
      <c r="I224" s="219"/>
      <c r="J224" s="219"/>
      <c r="K224" s="219"/>
      <c r="L224" s="219"/>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row>
    <row r="225" spans="1:70" ht="16.5" customHeight="1" x14ac:dyDescent="0.3">
      <c r="A225" s="219"/>
      <c r="B225" s="219"/>
      <c r="C225" s="219"/>
      <c r="D225" s="219"/>
      <c r="E225" s="219"/>
      <c r="F225" s="219"/>
      <c r="G225" s="219"/>
      <c r="H225" s="219"/>
      <c r="I225" s="219"/>
      <c r="J225" s="219"/>
      <c r="K225" s="219"/>
      <c r="L225" s="219"/>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row>
    <row r="226" spans="1:70" ht="16.5" customHeight="1" x14ac:dyDescent="0.3">
      <c r="A226" s="219"/>
      <c r="B226" s="219"/>
      <c r="C226" s="219"/>
      <c r="D226" s="219"/>
      <c r="E226" s="219"/>
      <c r="F226" s="219"/>
      <c r="G226" s="219"/>
      <c r="H226" s="219"/>
      <c r="I226" s="219"/>
      <c r="J226" s="219"/>
      <c r="K226" s="219"/>
      <c r="L226" s="219"/>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row>
    <row r="227" spans="1:70" ht="16.5" customHeight="1" x14ac:dyDescent="0.3">
      <c r="A227" s="219"/>
      <c r="B227" s="219"/>
      <c r="C227" s="219"/>
      <c r="D227" s="219"/>
      <c r="E227" s="219"/>
      <c r="F227" s="219"/>
      <c r="G227" s="219"/>
      <c r="H227" s="219"/>
      <c r="I227" s="219"/>
      <c r="J227" s="219"/>
      <c r="K227" s="219"/>
      <c r="L227" s="219"/>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row>
    <row r="228" spans="1:70" ht="16.5" customHeight="1" x14ac:dyDescent="0.3">
      <c r="A228" s="219"/>
      <c r="B228" s="219"/>
      <c r="C228" s="219"/>
      <c r="D228" s="219"/>
      <c r="E228" s="219"/>
      <c r="F228" s="219"/>
      <c r="G228" s="219"/>
      <c r="H228" s="219"/>
      <c r="I228" s="219"/>
      <c r="J228" s="219"/>
      <c r="K228" s="219"/>
      <c r="L228" s="219"/>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row>
    <row r="229" spans="1:70" ht="16.5" customHeight="1" x14ac:dyDescent="0.3">
      <c r="A229" s="219"/>
      <c r="B229" s="219"/>
      <c r="C229" s="219"/>
      <c r="D229" s="219"/>
      <c r="E229" s="219"/>
      <c r="F229" s="219"/>
      <c r="G229" s="219"/>
      <c r="H229" s="219"/>
      <c r="I229" s="219"/>
      <c r="J229" s="219"/>
      <c r="K229" s="219"/>
      <c r="L229" s="219"/>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row>
    <row r="230" spans="1:70" ht="16.5" customHeight="1" x14ac:dyDescent="0.3">
      <c r="A230" s="219"/>
      <c r="B230" s="219"/>
      <c r="C230" s="219"/>
      <c r="D230" s="219"/>
      <c r="E230" s="219"/>
      <c r="F230" s="219"/>
      <c r="G230" s="219"/>
      <c r="H230" s="219"/>
      <c r="I230" s="219"/>
      <c r="J230" s="219"/>
      <c r="K230" s="219"/>
      <c r="L230" s="219"/>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row>
    <row r="231" spans="1:70" ht="16.5" customHeight="1" x14ac:dyDescent="0.3">
      <c r="A231" s="219"/>
      <c r="B231" s="219"/>
      <c r="C231" s="219"/>
      <c r="D231" s="219"/>
      <c r="E231" s="219"/>
      <c r="F231" s="219"/>
      <c r="G231" s="219"/>
      <c r="H231" s="219"/>
      <c r="I231" s="219"/>
      <c r="J231" s="219"/>
      <c r="K231" s="219"/>
      <c r="L231" s="219"/>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row>
    <row r="232" spans="1:70" ht="16.5" customHeight="1" x14ac:dyDescent="0.3">
      <c r="A232" s="219"/>
      <c r="B232" s="219"/>
      <c r="C232" s="219"/>
      <c r="D232" s="219"/>
      <c r="E232" s="219"/>
      <c r="F232" s="219"/>
      <c r="G232" s="219"/>
      <c r="H232" s="219"/>
      <c r="I232" s="219"/>
      <c r="J232" s="219"/>
      <c r="K232" s="219"/>
      <c r="L232" s="219"/>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row>
    <row r="233" spans="1:70" ht="16.5" customHeight="1" x14ac:dyDescent="0.3">
      <c r="A233" s="219"/>
      <c r="B233" s="219"/>
      <c r="C233" s="219"/>
      <c r="D233" s="219"/>
      <c r="E233" s="219"/>
      <c r="F233" s="219"/>
      <c r="G233" s="219"/>
      <c r="H233" s="219"/>
      <c r="I233" s="219"/>
      <c r="J233" s="219"/>
      <c r="K233" s="219"/>
      <c r="L233" s="219"/>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row>
    <row r="234" spans="1:70" ht="16.5" customHeight="1" x14ac:dyDescent="0.3">
      <c r="A234" s="219"/>
      <c r="B234" s="219"/>
      <c r="C234" s="219"/>
      <c r="D234" s="219"/>
      <c r="E234" s="219"/>
      <c r="F234" s="219"/>
      <c r="G234" s="219"/>
      <c r="H234" s="219"/>
      <c r="I234" s="219"/>
      <c r="J234" s="219"/>
      <c r="K234" s="219"/>
      <c r="L234" s="219"/>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row>
    <row r="235" spans="1:70" ht="16.5" customHeight="1" x14ac:dyDescent="0.3">
      <c r="A235" s="219"/>
      <c r="B235" s="219"/>
      <c r="C235" s="219"/>
      <c r="D235" s="219"/>
      <c r="E235" s="219"/>
      <c r="F235" s="219"/>
      <c r="G235" s="219"/>
      <c r="H235" s="219"/>
      <c r="I235" s="219"/>
      <c r="J235" s="219"/>
      <c r="K235" s="219"/>
      <c r="L235" s="219"/>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row>
    <row r="236" spans="1:70" ht="16.5" customHeight="1" x14ac:dyDescent="0.3">
      <c r="A236" s="219"/>
      <c r="B236" s="219"/>
      <c r="C236" s="219"/>
      <c r="D236" s="219"/>
      <c r="E236" s="219"/>
      <c r="F236" s="219"/>
      <c r="G236" s="219"/>
      <c r="H236" s="219"/>
      <c r="I236" s="219"/>
      <c r="J236" s="219"/>
      <c r="K236" s="219"/>
      <c r="L236" s="219"/>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row>
    <row r="237" spans="1:70" ht="16.5" customHeight="1" x14ac:dyDescent="0.3">
      <c r="A237" s="219"/>
      <c r="B237" s="219"/>
      <c r="C237" s="219"/>
      <c r="D237" s="219"/>
      <c r="E237" s="219"/>
      <c r="F237" s="219"/>
      <c r="G237" s="219"/>
      <c r="H237" s="219"/>
      <c r="I237" s="219"/>
      <c r="J237" s="219"/>
      <c r="K237" s="219"/>
      <c r="L237" s="219"/>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row>
    <row r="238" spans="1:70" ht="16.5" customHeight="1" x14ac:dyDescent="0.3">
      <c r="A238" s="219"/>
      <c r="B238" s="219"/>
      <c r="C238" s="219"/>
      <c r="D238" s="219"/>
      <c r="E238" s="219"/>
      <c r="F238" s="219"/>
      <c r="G238" s="219"/>
      <c r="H238" s="219"/>
      <c r="I238" s="219"/>
      <c r="J238" s="219"/>
      <c r="K238" s="219"/>
      <c r="L238" s="219"/>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row>
    <row r="239" spans="1:70" ht="16.5" customHeight="1" x14ac:dyDescent="0.3">
      <c r="A239" s="219"/>
      <c r="B239" s="219"/>
      <c r="C239" s="219"/>
      <c r="D239" s="219"/>
      <c r="E239" s="219"/>
      <c r="F239" s="219"/>
      <c r="G239" s="219"/>
      <c r="H239" s="219"/>
      <c r="I239" s="219"/>
      <c r="J239" s="219"/>
      <c r="K239" s="219"/>
      <c r="L239" s="219"/>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row>
    <row r="240" spans="1:70" ht="16.5" customHeight="1" x14ac:dyDescent="0.3">
      <c r="A240" s="219"/>
      <c r="B240" s="219"/>
      <c r="C240" s="219"/>
      <c r="D240" s="219"/>
      <c r="E240" s="219"/>
      <c r="F240" s="219"/>
      <c r="G240" s="219"/>
      <c r="H240" s="219"/>
      <c r="I240" s="219"/>
      <c r="J240" s="219"/>
      <c r="K240" s="219"/>
      <c r="L240" s="219"/>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row>
    <row r="241" spans="1:70" ht="16.5" customHeight="1" x14ac:dyDescent="0.3">
      <c r="A241" s="219"/>
      <c r="B241" s="219"/>
      <c r="C241" s="219"/>
      <c r="D241" s="219"/>
      <c r="E241" s="219"/>
      <c r="F241" s="219"/>
      <c r="G241" s="219"/>
      <c r="H241" s="219"/>
      <c r="I241" s="219"/>
      <c r="J241" s="219"/>
      <c r="K241" s="219"/>
      <c r="L241" s="219"/>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row>
    <row r="242" spans="1:70" ht="16.5" customHeight="1" x14ac:dyDescent="0.3">
      <c r="A242" s="219"/>
      <c r="B242" s="219"/>
      <c r="C242" s="219"/>
      <c r="D242" s="219"/>
      <c r="E242" s="219"/>
      <c r="F242" s="219"/>
      <c r="G242" s="219"/>
      <c r="H242" s="219"/>
      <c r="I242" s="219"/>
      <c r="J242" s="219"/>
      <c r="K242" s="219"/>
      <c r="L242" s="219"/>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row>
    <row r="243" spans="1:70" ht="16.5" customHeight="1" x14ac:dyDescent="0.3">
      <c r="A243" s="219"/>
      <c r="B243" s="219"/>
      <c r="C243" s="219"/>
      <c r="D243" s="219"/>
      <c r="E243" s="219"/>
      <c r="F243" s="219"/>
      <c r="G243" s="219"/>
      <c r="H243" s="219"/>
      <c r="I243" s="219"/>
      <c r="J243" s="219"/>
      <c r="K243" s="219"/>
      <c r="L243" s="219"/>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row>
    <row r="244" spans="1:70" ht="16.5" customHeight="1" x14ac:dyDescent="0.3">
      <c r="A244" s="219"/>
      <c r="B244" s="219"/>
      <c r="C244" s="219"/>
      <c r="D244" s="219"/>
      <c r="E244" s="219"/>
      <c r="F244" s="219"/>
      <c r="G244" s="219"/>
      <c r="H244" s="219"/>
      <c r="I244" s="219"/>
      <c r="J244" s="219"/>
      <c r="K244" s="219"/>
      <c r="L244" s="219"/>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row>
    <row r="245" spans="1:70" ht="16.5" customHeight="1" x14ac:dyDescent="0.3">
      <c r="A245" s="219"/>
      <c r="B245" s="219"/>
      <c r="C245" s="219"/>
      <c r="D245" s="219"/>
      <c r="E245" s="219"/>
      <c r="F245" s="219"/>
      <c r="G245" s="219"/>
      <c r="H245" s="219"/>
      <c r="I245" s="219"/>
      <c r="J245" s="219"/>
      <c r="K245" s="219"/>
      <c r="L245" s="219"/>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row>
    <row r="246" spans="1:70" ht="16.5" customHeight="1" x14ac:dyDescent="0.3">
      <c r="A246" s="219"/>
      <c r="B246" s="219"/>
      <c r="C246" s="219"/>
      <c r="D246" s="219"/>
      <c r="E246" s="219"/>
      <c r="F246" s="219"/>
      <c r="G246" s="219"/>
      <c r="H246" s="219"/>
      <c r="I246" s="219"/>
      <c r="J246" s="219"/>
      <c r="K246" s="219"/>
      <c r="L246" s="219"/>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row>
    <row r="247" spans="1:70" ht="16.5" customHeight="1" x14ac:dyDescent="0.3">
      <c r="A247" s="219"/>
      <c r="B247" s="219"/>
      <c r="C247" s="219"/>
      <c r="D247" s="219"/>
      <c r="E247" s="219"/>
      <c r="F247" s="219"/>
      <c r="G247" s="219"/>
      <c r="H247" s="219"/>
      <c r="I247" s="219"/>
      <c r="J247" s="219"/>
      <c r="K247" s="219"/>
      <c r="L247" s="219"/>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row>
    <row r="248" spans="1:70" ht="16.5" customHeight="1" x14ac:dyDescent="0.3">
      <c r="A248" s="219"/>
      <c r="B248" s="219"/>
      <c r="C248" s="219"/>
      <c r="D248" s="219"/>
      <c r="E248" s="219"/>
      <c r="F248" s="219"/>
      <c r="G248" s="219"/>
      <c r="H248" s="219"/>
      <c r="I248" s="219"/>
      <c r="J248" s="219"/>
      <c r="K248" s="219"/>
      <c r="L248" s="219"/>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row>
    <row r="249" spans="1:70" ht="16.5" customHeight="1" x14ac:dyDescent="0.3">
      <c r="A249" s="219"/>
      <c r="B249" s="219"/>
      <c r="C249" s="219"/>
      <c r="D249" s="219"/>
      <c r="E249" s="219"/>
      <c r="F249" s="219"/>
      <c r="G249" s="219"/>
      <c r="H249" s="219"/>
      <c r="I249" s="219"/>
      <c r="J249" s="219"/>
      <c r="K249" s="219"/>
      <c r="L249" s="219"/>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row>
    <row r="250" spans="1:70" ht="16.5" customHeight="1" x14ac:dyDescent="0.3">
      <c r="A250" s="219"/>
      <c r="B250" s="219"/>
      <c r="C250" s="219"/>
      <c r="D250" s="219"/>
      <c r="E250" s="219"/>
      <c r="F250" s="219"/>
      <c r="G250" s="219"/>
      <c r="H250" s="219"/>
      <c r="I250" s="219"/>
      <c r="J250" s="219"/>
      <c r="K250" s="219"/>
      <c r="L250" s="219"/>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row>
    <row r="251" spans="1:70" ht="16.5" customHeight="1" x14ac:dyDescent="0.3">
      <c r="A251" s="219"/>
      <c r="B251" s="219"/>
      <c r="C251" s="219"/>
      <c r="D251" s="219"/>
      <c r="E251" s="219"/>
      <c r="F251" s="219"/>
      <c r="G251" s="219"/>
      <c r="H251" s="219"/>
      <c r="I251" s="219"/>
      <c r="J251" s="219"/>
      <c r="K251" s="219"/>
      <c r="L251" s="219"/>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row>
    <row r="252" spans="1:70" ht="16.5" customHeight="1" x14ac:dyDescent="0.3">
      <c r="A252" s="219"/>
      <c r="B252" s="219"/>
      <c r="C252" s="219"/>
      <c r="D252" s="219"/>
      <c r="E252" s="219"/>
      <c r="F252" s="219"/>
      <c r="G252" s="219"/>
      <c r="H252" s="219"/>
      <c r="I252" s="219"/>
      <c r="J252" s="219"/>
      <c r="K252" s="219"/>
      <c r="L252" s="219"/>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row>
    <row r="253" spans="1:70" ht="16.5" customHeight="1" x14ac:dyDescent="0.3">
      <c r="A253" s="219"/>
      <c r="B253" s="219"/>
      <c r="C253" s="219"/>
      <c r="D253" s="219"/>
      <c r="E253" s="219"/>
      <c r="F253" s="219"/>
      <c r="G253" s="219"/>
      <c r="H253" s="219"/>
      <c r="I253" s="219"/>
      <c r="J253" s="219"/>
      <c r="K253" s="219"/>
      <c r="L253" s="219"/>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row>
    <row r="254" spans="1:70" ht="16.5" customHeight="1" x14ac:dyDescent="0.3">
      <c r="A254" s="219"/>
      <c r="B254" s="219"/>
      <c r="C254" s="219"/>
      <c r="D254" s="219"/>
      <c r="E254" s="219"/>
      <c r="F254" s="219"/>
      <c r="G254" s="219"/>
      <c r="H254" s="219"/>
      <c r="I254" s="219"/>
      <c r="J254" s="219"/>
      <c r="K254" s="219"/>
      <c r="L254" s="219"/>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row>
    <row r="255" spans="1:70" ht="16.5" customHeight="1" x14ac:dyDescent="0.3">
      <c r="A255" s="219"/>
      <c r="B255" s="219"/>
      <c r="C255" s="219"/>
      <c r="D255" s="219"/>
      <c r="E255" s="219"/>
      <c r="F255" s="219"/>
      <c r="G255" s="219"/>
      <c r="H255" s="219"/>
      <c r="I255" s="219"/>
      <c r="J255" s="219"/>
      <c r="K255" s="219"/>
      <c r="L255" s="219"/>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row>
    <row r="256" spans="1:70" ht="16.5" customHeight="1" x14ac:dyDescent="0.3">
      <c r="A256" s="219"/>
      <c r="B256" s="219"/>
      <c r="C256" s="219"/>
      <c r="D256" s="219"/>
      <c r="E256" s="219"/>
      <c r="F256" s="219"/>
      <c r="G256" s="219"/>
      <c r="H256" s="219"/>
      <c r="I256" s="219"/>
      <c r="J256" s="219"/>
      <c r="K256" s="219"/>
      <c r="L256" s="219"/>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row>
    <row r="257" spans="1:70" ht="16.5" customHeight="1" x14ac:dyDescent="0.3">
      <c r="A257" s="219"/>
      <c r="B257" s="219"/>
      <c r="C257" s="219"/>
      <c r="D257" s="219"/>
      <c r="E257" s="219"/>
      <c r="F257" s="219"/>
      <c r="G257" s="219"/>
      <c r="H257" s="219"/>
      <c r="I257" s="219"/>
      <c r="J257" s="219"/>
      <c r="K257" s="219"/>
      <c r="L257" s="219"/>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row>
    <row r="258" spans="1:70" ht="16.5" customHeight="1" x14ac:dyDescent="0.3">
      <c r="A258" s="219"/>
      <c r="B258" s="219"/>
      <c r="C258" s="219"/>
      <c r="D258" s="219"/>
      <c r="E258" s="219"/>
      <c r="F258" s="219"/>
      <c r="G258" s="219"/>
      <c r="H258" s="219"/>
      <c r="I258" s="219"/>
      <c r="J258" s="219"/>
      <c r="K258" s="219"/>
      <c r="L258" s="219"/>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row>
    <row r="259" spans="1:70" ht="16.5" customHeight="1" x14ac:dyDescent="0.3">
      <c r="A259" s="219"/>
      <c r="B259" s="219"/>
      <c r="C259" s="219"/>
      <c r="D259" s="219"/>
      <c r="E259" s="219"/>
      <c r="F259" s="219"/>
      <c r="G259" s="219"/>
      <c r="H259" s="219"/>
      <c r="I259" s="219"/>
      <c r="J259" s="219"/>
      <c r="K259" s="219"/>
      <c r="L259" s="219"/>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row>
    <row r="260" spans="1:70" ht="16.5" customHeight="1" x14ac:dyDescent="0.3">
      <c r="A260" s="219"/>
      <c r="B260" s="219"/>
      <c r="C260" s="219"/>
      <c r="D260" s="219"/>
      <c r="E260" s="219"/>
      <c r="F260" s="219"/>
      <c r="G260" s="219"/>
      <c r="H260" s="219"/>
      <c r="I260" s="219"/>
      <c r="J260" s="219"/>
      <c r="K260" s="219"/>
      <c r="L260" s="219"/>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row>
    <row r="261" spans="1:70" ht="16.5" customHeight="1" x14ac:dyDescent="0.3">
      <c r="A261" s="219"/>
      <c r="B261" s="219"/>
      <c r="C261" s="219"/>
      <c r="D261" s="219"/>
      <c r="E261" s="219"/>
      <c r="F261" s="219"/>
      <c r="G261" s="219"/>
      <c r="H261" s="219"/>
      <c r="I261" s="219"/>
      <c r="J261" s="219"/>
      <c r="K261" s="219"/>
      <c r="L261" s="219"/>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row>
    <row r="262" spans="1:70" ht="16.5" customHeight="1" x14ac:dyDescent="0.3">
      <c r="A262" s="219"/>
      <c r="B262" s="219"/>
      <c r="C262" s="219"/>
      <c r="D262" s="219"/>
      <c r="E262" s="219"/>
      <c r="F262" s="219"/>
      <c r="G262" s="219"/>
      <c r="H262" s="219"/>
      <c r="I262" s="219"/>
      <c r="J262" s="219"/>
      <c r="K262" s="219"/>
      <c r="L262" s="219"/>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row>
    <row r="263" spans="1:70" ht="16.5" customHeight="1" x14ac:dyDescent="0.3">
      <c r="A263" s="219"/>
      <c r="B263" s="219"/>
      <c r="C263" s="219"/>
      <c r="D263" s="219"/>
      <c r="E263" s="219"/>
      <c r="F263" s="219"/>
      <c r="G263" s="219"/>
      <c r="H263" s="219"/>
      <c r="I263" s="219"/>
      <c r="J263" s="219"/>
      <c r="K263" s="219"/>
      <c r="L263" s="219"/>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row>
    <row r="264" spans="1:70" ht="16.5" customHeight="1" x14ac:dyDescent="0.3">
      <c r="A264" s="219"/>
      <c r="B264" s="219"/>
      <c r="C264" s="219"/>
      <c r="D264" s="219"/>
      <c r="E264" s="219"/>
      <c r="F264" s="219"/>
      <c r="G264" s="219"/>
      <c r="H264" s="219"/>
      <c r="I264" s="219"/>
      <c r="J264" s="219"/>
      <c r="K264" s="219"/>
      <c r="L264" s="219"/>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row>
    <row r="265" spans="1:70" ht="16.5" customHeight="1" x14ac:dyDescent="0.3">
      <c r="A265" s="219"/>
      <c r="B265" s="219"/>
      <c r="C265" s="219"/>
      <c r="D265" s="219"/>
      <c r="E265" s="219"/>
      <c r="F265" s="219"/>
      <c r="G265" s="219"/>
      <c r="H265" s="219"/>
      <c r="I265" s="219"/>
      <c r="J265" s="219"/>
      <c r="K265" s="219"/>
      <c r="L265" s="219"/>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row>
    <row r="266" spans="1:70" ht="16.5" customHeight="1" x14ac:dyDescent="0.3">
      <c r="A266" s="219"/>
      <c r="B266" s="219"/>
      <c r="C266" s="219"/>
      <c r="D266" s="219"/>
      <c r="E266" s="219"/>
      <c r="F266" s="219"/>
      <c r="G266" s="219"/>
      <c r="H266" s="219"/>
      <c r="I266" s="219"/>
      <c r="J266" s="219"/>
      <c r="K266" s="219"/>
      <c r="L266" s="219"/>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row>
    <row r="267" spans="1:70" ht="16.5" customHeight="1" x14ac:dyDescent="0.3">
      <c r="A267" s="219"/>
      <c r="B267" s="219"/>
      <c r="C267" s="219"/>
      <c r="D267" s="219"/>
      <c r="E267" s="219"/>
      <c r="F267" s="219"/>
      <c r="G267" s="219"/>
      <c r="H267" s="219"/>
      <c r="I267" s="219"/>
      <c r="J267" s="219"/>
      <c r="K267" s="219"/>
      <c r="L267" s="219"/>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row>
    <row r="268" spans="1:70" ht="16.5" customHeight="1" x14ac:dyDescent="0.3">
      <c r="A268" s="219"/>
      <c r="B268" s="219"/>
      <c r="C268" s="219"/>
      <c r="D268" s="219"/>
      <c r="E268" s="219"/>
      <c r="F268" s="219"/>
      <c r="G268" s="219"/>
      <c r="H268" s="219"/>
      <c r="I268" s="219"/>
      <c r="J268" s="219"/>
      <c r="K268" s="219"/>
      <c r="L268" s="219"/>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row>
    <row r="269" spans="1:70" ht="16.5" customHeight="1" x14ac:dyDescent="0.3">
      <c r="A269" s="219"/>
      <c r="B269" s="219"/>
      <c r="C269" s="219"/>
      <c r="D269" s="219"/>
      <c r="E269" s="219"/>
      <c r="F269" s="219"/>
      <c r="G269" s="219"/>
      <c r="H269" s="219"/>
      <c r="I269" s="219"/>
      <c r="J269" s="219"/>
      <c r="K269" s="219"/>
      <c r="L269" s="219"/>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row>
    <row r="270" spans="1:70" ht="16.5" customHeight="1" x14ac:dyDescent="0.3">
      <c r="A270" s="219"/>
      <c r="B270" s="219"/>
      <c r="C270" s="219"/>
      <c r="D270" s="219"/>
      <c r="E270" s="219"/>
      <c r="F270" s="219"/>
      <c r="G270" s="219"/>
      <c r="H270" s="219"/>
      <c r="I270" s="219"/>
      <c r="J270" s="219"/>
      <c r="K270" s="219"/>
      <c r="L270" s="219"/>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row>
    <row r="271" spans="1:70" ht="16.5" customHeight="1" x14ac:dyDescent="0.3">
      <c r="A271" s="219"/>
      <c r="B271" s="219"/>
      <c r="C271" s="219"/>
      <c r="D271" s="219"/>
      <c r="E271" s="219"/>
      <c r="F271" s="219"/>
      <c r="G271" s="219"/>
      <c r="H271" s="219"/>
      <c r="I271" s="219"/>
      <c r="J271" s="219"/>
      <c r="K271" s="219"/>
      <c r="L271" s="219"/>
      <c r="M271" s="210"/>
      <c r="N271" s="210"/>
      <c r="O271" s="210"/>
      <c r="P271" s="210"/>
      <c r="Q271" s="210"/>
      <c r="R271" s="210"/>
      <c r="S271" s="210"/>
      <c r="T271" s="210"/>
      <c r="U271" s="210"/>
      <c r="V271" s="210"/>
      <c r="W271" s="210"/>
      <c r="X271" s="210"/>
      <c r="Y271" s="210"/>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row>
    <row r="272" spans="1:70" ht="16.5" customHeight="1" x14ac:dyDescent="0.3">
      <c r="A272" s="219"/>
      <c r="B272" s="219"/>
      <c r="C272" s="219"/>
      <c r="D272" s="219"/>
      <c r="E272" s="219"/>
      <c r="F272" s="219"/>
      <c r="G272" s="219"/>
      <c r="H272" s="219"/>
      <c r="I272" s="219"/>
      <c r="J272" s="219"/>
      <c r="K272" s="219"/>
      <c r="L272" s="219"/>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row>
    <row r="273" spans="1:70" ht="16.5" customHeight="1" x14ac:dyDescent="0.3">
      <c r="A273" s="219"/>
      <c r="B273" s="219"/>
      <c r="C273" s="219"/>
      <c r="D273" s="219"/>
      <c r="E273" s="219"/>
      <c r="F273" s="219"/>
      <c r="G273" s="219"/>
      <c r="H273" s="219"/>
      <c r="I273" s="219"/>
      <c r="J273" s="219"/>
      <c r="K273" s="219"/>
      <c r="L273" s="219"/>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row>
    <row r="274" spans="1:70" ht="16.5" customHeight="1" x14ac:dyDescent="0.3">
      <c r="A274" s="219"/>
      <c r="B274" s="219"/>
      <c r="C274" s="219"/>
      <c r="D274" s="219"/>
      <c r="E274" s="219"/>
      <c r="F274" s="219"/>
      <c r="G274" s="219"/>
      <c r="H274" s="219"/>
      <c r="I274" s="219"/>
      <c r="J274" s="219"/>
      <c r="K274" s="219"/>
      <c r="L274" s="219"/>
      <c r="M274" s="210"/>
      <c r="N274" s="210"/>
      <c r="O274" s="210"/>
      <c r="P274" s="210"/>
      <c r="Q274" s="210"/>
      <c r="R274" s="210"/>
      <c r="S274" s="210"/>
      <c r="T274" s="21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row>
    <row r="275" spans="1:70" ht="16.5" customHeight="1" x14ac:dyDescent="0.3">
      <c r="A275" s="219"/>
      <c r="B275" s="219"/>
      <c r="C275" s="219"/>
      <c r="D275" s="219"/>
      <c r="E275" s="219"/>
      <c r="F275" s="219"/>
      <c r="G275" s="219"/>
      <c r="H275" s="219"/>
      <c r="I275" s="219"/>
      <c r="J275" s="219"/>
      <c r="K275" s="219"/>
      <c r="L275" s="219"/>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row>
    <row r="276" spans="1:70" ht="16.5" customHeight="1" x14ac:dyDescent="0.3">
      <c r="A276" s="219"/>
      <c r="B276" s="219"/>
      <c r="C276" s="219"/>
      <c r="D276" s="219"/>
      <c r="E276" s="219"/>
      <c r="F276" s="219"/>
      <c r="G276" s="219"/>
      <c r="H276" s="219"/>
      <c r="I276" s="219"/>
      <c r="J276" s="219"/>
      <c r="K276" s="219"/>
      <c r="L276" s="219"/>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row>
    <row r="277" spans="1:70" ht="16.5" customHeight="1" x14ac:dyDescent="0.3">
      <c r="A277" s="219"/>
      <c r="B277" s="219"/>
      <c r="C277" s="219"/>
      <c r="D277" s="219"/>
      <c r="E277" s="219"/>
      <c r="F277" s="219"/>
      <c r="G277" s="219"/>
      <c r="H277" s="219"/>
      <c r="I277" s="219"/>
      <c r="J277" s="219"/>
      <c r="K277" s="219"/>
      <c r="L277" s="219"/>
      <c r="M277" s="210"/>
      <c r="N277" s="210"/>
      <c r="O277" s="210"/>
      <c r="P277" s="210"/>
      <c r="Q277" s="210"/>
      <c r="R277" s="210"/>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row>
    <row r="278" spans="1:70" ht="16.5" customHeight="1" x14ac:dyDescent="0.3">
      <c r="A278" s="219"/>
      <c r="B278" s="219"/>
      <c r="C278" s="219"/>
      <c r="D278" s="219"/>
      <c r="E278" s="219"/>
      <c r="F278" s="219"/>
      <c r="G278" s="219"/>
      <c r="H278" s="219"/>
      <c r="I278" s="219"/>
      <c r="J278" s="219"/>
      <c r="K278" s="219"/>
      <c r="L278" s="219"/>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row>
    <row r="279" spans="1:70" ht="16.5" customHeight="1" x14ac:dyDescent="0.3">
      <c r="A279" s="219"/>
      <c r="B279" s="219"/>
      <c r="C279" s="219"/>
      <c r="D279" s="219"/>
      <c r="E279" s="219"/>
      <c r="F279" s="219"/>
      <c r="G279" s="219"/>
      <c r="H279" s="219"/>
      <c r="I279" s="219"/>
      <c r="J279" s="219"/>
      <c r="K279" s="219"/>
      <c r="L279" s="219"/>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row>
    <row r="280" spans="1:70" ht="16.5" customHeight="1" x14ac:dyDescent="0.3">
      <c r="A280" s="219"/>
      <c r="B280" s="219"/>
      <c r="C280" s="219"/>
      <c r="D280" s="219"/>
      <c r="E280" s="219"/>
      <c r="F280" s="219"/>
      <c r="G280" s="219"/>
      <c r="H280" s="219"/>
      <c r="I280" s="219"/>
      <c r="J280" s="219"/>
      <c r="K280" s="219"/>
      <c r="L280" s="219"/>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row>
    <row r="281" spans="1:70" ht="16.5" customHeight="1" x14ac:dyDescent="0.3">
      <c r="A281" s="219"/>
      <c r="B281" s="219"/>
      <c r="C281" s="219"/>
      <c r="D281" s="219"/>
      <c r="E281" s="219"/>
      <c r="F281" s="219"/>
      <c r="G281" s="219"/>
      <c r="H281" s="219"/>
      <c r="I281" s="219"/>
      <c r="J281" s="219"/>
      <c r="K281" s="219"/>
      <c r="L281" s="219"/>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row>
    <row r="282" spans="1:70" ht="16.5" customHeight="1" x14ac:dyDescent="0.3">
      <c r="A282" s="219"/>
      <c r="B282" s="219"/>
      <c r="C282" s="219"/>
      <c r="D282" s="219"/>
      <c r="E282" s="219"/>
      <c r="F282" s="219"/>
      <c r="G282" s="219"/>
      <c r="H282" s="219"/>
      <c r="I282" s="219"/>
      <c r="J282" s="219"/>
      <c r="K282" s="219"/>
      <c r="L282" s="219"/>
      <c r="M282" s="210"/>
      <c r="N282" s="210"/>
      <c r="O282" s="210"/>
      <c r="P282" s="210"/>
      <c r="Q282" s="210"/>
      <c r="R282" s="210"/>
      <c r="S282" s="210"/>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row>
    <row r="283" spans="1:70" ht="16.5" customHeight="1" x14ac:dyDescent="0.3">
      <c r="A283" s="219"/>
      <c r="B283" s="219"/>
      <c r="C283" s="219"/>
      <c r="D283" s="219"/>
      <c r="E283" s="219"/>
      <c r="F283" s="219"/>
      <c r="G283" s="219"/>
      <c r="H283" s="219"/>
      <c r="I283" s="219"/>
      <c r="J283" s="219"/>
      <c r="K283" s="219"/>
      <c r="L283" s="219"/>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row>
    <row r="284" spans="1:70" ht="16.5" customHeight="1" x14ac:dyDescent="0.3">
      <c r="A284" s="219"/>
      <c r="B284" s="219"/>
      <c r="C284" s="219"/>
      <c r="D284" s="219"/>
      <c r="E284" s="219"/>
      <c r="F284" s="219"/>
      <c r="G284" s="219"/>
      <c r="H284" s="219"/>
      <c r="I284" s="219"/>
      <c r="J284" s="219"/>
      <c r="K284" s="219"/>
      <c r="L284" s="219"/>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row>
    <row r="285" spans="1:70" ht="16.5" customHeight="1" x14ac:dyDescent="0.3">
      <c r="A285" s="219"/>
      <c r="B285" s="219"/>
      <c r="C285" s="219"/>
      <c r="D285" s="219"/>
      <c r="E285" s="219"/>
      <c r="F285" s="219"/>
      <c r="G285" s="219"/>
      <c r="H285" s="219"/>
      <c r="I285" s="219"/>
      <c r="J285" s="219"/>
      <c r="K285" s="219"/>
      <c r="L285" s="219"/>
      <c r="M285" s="210"/>
      <c r="N285" s="210"/>
      <c r="O285" s="210"/>
      <c r="P285" s="210"/>
      <c r="Q285" s="210"/>
      <c r="R285" s="210"/>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row>
    <row r="286" spans="1:70" ht="16.5" customHeight="1" x14ac:dyDescent="0.3">
      <c r="A286" s="219"/>
      <c r="B286" s="219"/>
      <c r="C286" s="219"/>
      <c r="D286" s="219"/>
      <c r="E286" s="219"/>
      <c r="F286" s="219"/>
      <c r="G286" s="219"/>
      <c r="H286" s="219"/>
      <c r="I286" s="219"/>
      <c r="J286" s="219"/>
      <c r="K286" s="219"/>
      <c r="L286" s="219"/>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row>
    <row r="287" spans="1:70" ht="16.5" customHeight="1" x14ac:dyDescent="0.3">
      <c r="A287" s="219"/>
      <c r="B287" s="219"/>
      <c r="C287" s="219"/>
      <c r="D287" s="219"/>
      <c r="E287" s="219"/>
      <c r="F287" s="219"/>
      <c r="G287" s="219"/>
      <c r="H287" s="219"/>
      <c r="I287" s="219"/>
      <c r="J287" s="219"/>
      <c r="K287" s="219"/>
      <c r="L287" s="219"/>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row>
    <row r="288" spans="1:70" ht="16.5" customHeight="1" x14ac:dyDescent="0.3">
      <c r="A288" s="219"/>
      <c r="B288" s="219"/>
      <c r="C288" s="219"/>
      <c r="D288" s="219"/>
      <c r="E288" s="219"/>
      <c r="F288" s="219"/>
      <c r="G288" s="219"/>
      <c r="H288" s="219"/>
      <c r="I288" s="219"/>
      <c r="J288" s="219"/>
      <c r="K288" s="219"/>
      <c r="L288" s="219"/>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row>
    <row r="289" spans="1:70" ht="16.5" customHeight="1" x14ac:dyDescent="0.3">
      <c r="A289" s="219"/>
      <c r="B289" s="219"/>
      <c r="C289" s="219"/>
      <c r="D289" s="219"/>
      <c r="E289" s="219"/>
      <c r="F289" s="219"/>
      <c r="G289" s="219"/>
      <c r="H289" s="219"/>
      <c r="I289" s="219"/>
      <c r="J289" s="219"/>
      <c r="K289" s="219"/>
      <c r="L289" s="219"/>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row>
    <row r="290" spans="1:70" ht="16.5" customHeight="1" x14ac:dyDescent="0.3">
      <c r="A290" s="219"/>
      <c r="B290" s="219"/>
      <c r="C290" s="219"/>
      <c r="D290" s="219"/>
      <c r="E290" s="219"/>
      <c r="F290" s="219"/>
      <c r="G290" s="219"/>
      <c r="H290" s="219"/>
      <c r="I290" s="219"/>
      <c r="J290" s="219"/>
      <c r="K290" s="219"/>
      <c r="L290" s="219"/>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row>
    <row r="291" spans="1:70" ht="16.5" customHeight="1" x14ac:dyDescent="0.3">
      <c r="A291" s="219"/>
      <c r="B291" s="219"/>
      <c r="C291" s="219"/>
      <c r="D291" s="219"/>
      <c r="E291" s="219"/>
      <c r="F291" s="219"/>
      <c r="G291" s="219"/>
      <c r="H291" s="219"/>
      <c r="I291" s="219"/>
      <c r="J291" s="219"/>
      <c r="K291" s="219"/>
      <c r="L291" s="219"/>
      <c r="M291" s="210"/>
      <c r="N291" s="210"/>
      <c r="O291" s="210"/>
      <c r="P291" s="210"/>
      <c r="Q291" s="210"/>
      <c r="R291" s="210"/>
      <c r="S291" s="210"/>
      <c r="T291" s="210"/>
      <c r="U291" s="210"/>
      <c r="V291" s="210"/>
      <c r="W291" s="210"/>
      <c r="X291" s="210"/>
      <c r="Y291" s="210"/>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row>
    <row r="292" spans="1:70" ht="16.5" customHeight="1" x14ac:dyDescent="0.3">
      <c r="A292" s="219"/>
      <c r="B292" s="219"/>
      <c r="C292" s="219"/>
      <c r="D292" s="219"/>
      <c r="E292" s="219"/>
      <c r="F292" s="219"/>
      <c r="G292" s="219"/>
      <c r="H292" s="219"/>
      <c r="I292" s="219"/>
      <c r="J292" s="219"/>
      <c r="K292" s="219"/>
      <c r="L292" s="219"/>
      <c r="M292" s="210"/>
      <c r="N292" s="210"/>
      <c r="O292" s="210"/>
      <c r="P292" s="210"/>
      <c r="Q292" s="210"/>
      <c r="R292" s="210"/>
      <c r="S292" s="210"/>
      <c r="T292" s="21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row>
    <row r="293" spans="1:70" ht="16.5" customHeight="1" x14ac:dyDescent="0.3">
      <c r="A293" s="219"/>
      <c r="B293" s="219"/>
      <c r="C293" s="219"/>
      <c r="D293" s="219"/>
      <c r="E293" s="219"/>
      <c r="F293" s="219"/>
      <c r="G293" s="219"/>
      <c r="H293" s="219"/>
      <c r="I293" s="219"/>
      <c r="J293" s="219"/>
      <c r="K293" s="219"/>
      <c r="L293" s="219"/>
      <c r="M293" s="210"/>
      <c r="N293" s="210"/>
      <c r="O293" s="210"/>
      <c r="P293" s="210"/>
      <c r="Q293" s="210"/>
      <c r="R293" s="210"/>
      <c r="S293" s="210"/>
      <c r="T293" s="210"/>
      <c r="U293" s="210"/>
      <c r="V293" s="210"/>
      <c r="W293" s="210"/>
      <c r="X293" s="210"/>
      <c r="Y293" s="210"/>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row>
    <row r="294" spans="1:70" ht="16.5" customHeight="1" x14ac:dyDescent="0.3">
      <c r="A294" s="219"/>
      <c r="B294" s="219"/>
      <c r="C294" s="219"/>
      <c r="D294" s="219"/>
      <c r="E294" s="219"/>
      <c r="F294" s="219"/>
      <c r="G294" s="219"/>
      <c r="H294" s="219"/>
      <c r="I294" s="219"/>
      <c r="J294" s="219"/>
      <c r="K294" s="219"/>
      <c r="L294" s="219"/>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row>
    <row r="295" spans="1:70" ht="16.5" customHeight="1" x14ac:dyDescent="0.3">
      <c r="A295" s="219"/>
      <c r="B295" s="219"/>
      <c r="C295" s="219"/>
      <c r="D295" s="219"/>
      <c r="E295" s="219"/>
      <c r="F295" s="219"/>
      <c r="G295" s="219"/>
      <c r="H295" s="219"/>
      <c r="I295" s="219"/>
      <c r="J295" s="219"/>
      <c r="K295" s="219"/>
      <c r="L295" s="219"/>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row>
    <row r="296" spans="1:70" ht="16.5" customHeight="1" x14ac:dyDescent="0.3">
      <c r="A296" s="219"/>
      <c r="B296" s="219"/>
      <c r="C296" s="219"/>
      <c r="D296" s="219"/>
      <c r="E296" s="219"/>
      <c r="F296" s="219"/>
      <c r="G296" s="219"/>
      <c r="H296" s="219"/>
      <c r="I296" s="219"/>
      <c r="J296" s="219"/>
      <c r="K296" s="219"/>
      <c r="L296" s="219"/>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row>
    <row r="297" spans="1:70" ht="16.5" customHeight="1" x14ac:dyDescent="0.3">
      <c r="A297" s="219"/>
      <c r="B297" s="219"/>
      <c r="C297" s="219"/>
      <c r="D297" s="219"/>
      <c r="E297" s="219"/>
      <c r="F297" s="219"/>
      <c r="G297" s="219"/>
      <c r="H297" s="219"/>
      <c r="I297" s="219"/>
      <c r="J297" s="219"/>
      <c r="K297" s="219"/>
      <c r="L297" s="219"/>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row>
    <row r="298" spans="1:70" ht="16.5" customHeight="1" x14ac:dyDescent="0.3">
      <c r="A298" s="219"/>
      <c r="B298" s="219"/>
      <c r="C298" s="219"/>
      <c r="D298" s="219"/>
      <c r="E298" s="219"/>
      <c r="F298" s="219"/>
      <c r="G298" s="219"/>
      <c r="H298" s="219"/>
      <c r="I298" s="219"/>
      <c r="J298" s="219"/>
      <c r="K298" s="219"/>
      <c r="L298" s="219"/>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row>
    <row r="299" spans="1:70" ht="16.5" customHeight="1" x14ac:dyDescent="0.3">
      <c r="A299" s="219"/>
      <c r="B299" s="219"/>
      <c r="C299" s="219"/>
      <c r="D299" s="219"/>
      <c r="E299" s="219"/>
      <c r="F299" s="219"/>
      <c r="G299" s="219"/>
      <c r="H299" s="219"/>
      <c r="I299" s="219"/>
      <c r="J299" s="219"/>
      <c r="K299" s="219"/>
      <c r="L299" s="219"/>
      <c r="M299" s="210"/>
      <c r="N299" s="210"/>
      <c r="O299" s="210"/>
      <c r="P299" s="210"/>
      <c r="Q299" s="210"/>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row>
    <row r="300" spans="1:70" ht="16.5" customHeight="1" x14ac:dyDescent="0.3">
      <c r="A300" s="219"/>
      <c r="B300" s="219"/>
      <c r="C300" s="219"/>
      <c r="D300" s="219"/>
      <c r="E300" s="219"/>
      <c r="F300" s="219"/>
      <c r="G300" s="219"/>
      <c r="H300" s="219"/>
      <c r="I300" s="219"/>
      <c r="J300" s="219"/>
      <c r="K300" s="219"/>
      <c r="L300" s="219"/>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row>
    <row r="301" spans="1:70" ht="16.5" customHeight="1" x14ac:dyDescent="0.3">
      <c r="A301" s="219"/>
      <c r="B301" s="219"/>
      <c r="C301" s="219"/>
      <c r="D301" s="219"/>
      <c r="E301" s="219"/>
      <c r="F301" s="219"/>
      <c r="G301" s="219"/>
      <c r="H301" s="219"/>
      <c r="I301" s="219"/>
      <c r="J301" s="219"/>
      <c r="K301" s="219"/>
      <c r="L301" s="219"/>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row>
    <row r="302" spans="1:70" ht="16.5" customHeight="1" x14ac:dyDescent="0.3">
      <c r="A302" s="219"/>
      <c r="B302" s="219"/>
      <c r="C302" s="219"/>
      <c r="D302" s="219"/>
      <c r="E302" s="219"/>
      <c r="F302" s="219"/>
      <c r="G302" s="219"/>
      <c r="H302" s="219"/>
      <c r="I302" s="219"/>
      <c r="J302" s="219"/>
      <c r="K302" s="219"/>
      <c r="L302" s="219"/>
      <c r="M302" s="210"/>
      <c r="N302" s="210"/>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row>
    <row r="303" spans="1:70" ht="16.5" customHeight="1" x14ac:dyDescent="0.3">
      <c r="A303" s="219"/>
      <c r="B303" s="219"/>
      <c r="C303" s="219"/>
      <c r="D303" s="219"/>
      <c r="E303" s="219"/>
      <c r="F303" s="219"/>
      <c r="G303" s="219"/>
      <c r="H303" s="219"/>
      <c r="I303" s="219"/>
      <c r="J303" s="219"/>
      <c r="K303" s="219"/>
      <c r="L303" s="219"/>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row>
    <row r="304" spans="1:70" ht="16.5" customHeight="1" x14ac:dyDescent="0.3">
      <c r="A304" s="219"/>
      <c r="B304" s="219"/>
      <c r="C304" s="219"/>
      <c r="D304" s="219"/>
      <c r="E304" s="219"/>
      <c r="F304" s="219"/>
      <c r="G304" s="219"/>
      <c r="H304" s="219"/>
      <c r="I304" s="219"/>
      <c r="J304" s="219"/>
      <c r="K304" s="219"/>
      <c r="L304" s="219"/>
      <c r="M304" s="210"/>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row>
    <row r="305" spans="1:70" ht="16.5" customHeight="1" x14ac:dyDescent="0.3">
      <c r="A305" s="219"/>
      <c r="B305" s="219"/>
      <c r="C305" s="219"/>
      <c r="D305" s="219"/>
      <c r="E305" s="219"/>
      <c r="F305" s="219"/>
      <c r="G305" s="219"/>
      <c r="H305" s="219"/>
      <c r="I305" s="219"/>
      <c r="J305" s="219"/>
      <c r="K305" s="219"/>
      <c r="L305" s="219"/>
      <c r="M305" s="210"/>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row>
    <row r="306" spans="1:70" ht="16.5" customHeight="1" x14ac:dyDescent="0.3">
      <c r="A306" s="219"/>
      <c r="B306" s="219"/>
      <c r="C306" s="219"/>
      <c r="D306" s="219"/>
      <c r="E306" s="219"/>
      <c r="F306" s="219"/>
      <c r="G306" s="219"/>
      <c r="H306" s="219"/>
      <c r="I306" s="219"/>
      <c r="J306" s="219"/>
      <c r="K306" s="219"/>
      <c r="L306" s="219"/>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row>
    <row r="307" spans="1:70" ht="16.5" customHeight="1" x14ac:dyDescent="0.3">
      <c r="A307" s="219"/>
      <c r="B307" s="219"/>
      <c r="C307" s="219"/>
      <c r="D307" s="219"/>
      <c r="E307" s="219"/>
      <c r="F307" s="219"/>
      <c r="G307" s="219"/>
      <c r="H307" s="219"/>
      <c r="I307" s="219"/>
      <c r="J307" s="219"/>
      <c r="K307" s="219"/>
      <c r="L307" s="219"/>
      <c r="M307" s="210"/>
      <c r="N307" s="210"/>
      <c r="O307" s="210"/>
      <c r="P307" s="210"/>
      <c r="Q307" s="210"/>
      <c r="R307" s="210"/>
      <c r="S307" s="210"/>
      <c r="T307" s="210"/>
      <c r="U307" s="210"/>
      <c r="V307" s="210"/>
      <c r="W307" s="210"/>
      <c r="X307" s="210"/>
      <c r="Y307" s="210"/>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row>
    <row r="308" spans="1:70" ht="16.5" customHeight="1" x14ac:dyDescent="0.3">
      <c r="A308" s="219"/>
      <c r="B308" s="219"/>
      <c r="C308" s="219"/>
      <c r="D308" s="219"/>
      <c r="E308" s="219"/>
      <c r="F308" s="219"/>
      <c r="G308" s="219"/>
      <c r="H308" s="219"/>
      <c r="I308" s="219"/>
      <c r="J308" s="219"/>
      <c r="K308" s="219"/>
      <c r="L308" s="219"/>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row>
    <row r="309" spans="1:70" ht="16.5" customHeight="1" x14ac:dyDescent="0.3">
      <c r="A309" s="219"/>
      <c r="B309" s="219"/>
      <c r="C309" s="219"/>
      <c r="D309" s="219"/>
      <c r="E309" s="219"/>
      <c r="F309" s="219"/>
      <c r="G309" s="219"/>
      <c r="H309" s="219"/>
      <c r="I309" s="219"/>
      <c r="J309" s="219"/>
      <c r="K309" s="219"/>
      <c r="L309" s="219"/>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row>
    <row r="310" spans="1:70" ht="16.5" customHeight="1" x14ac:dyDescent="0.3">
      <c r="A310" s="219"/>
      <c r="B310" s="219"/>
      <c r="C310" s="219"/>
      <c r="D310" s="219"/>
      <c r="E310" s="219"/>
      <c r="F310" s="219"/>
      <c r="G310" s="219"/>
      <c r="H310" s="219"/>
      <c r="I310" s="219"/>
      <c r="J310" s="219"/>
      <c r="K310" s="219"/>
      <c r="L310" s="219"/>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row>
    <row r="311" spans="1:70" ht="16.5" customHeight="1" x14ac:dyDescent="0.3">
      <c r="A311" s="219"/>
      <c r="B311" s="219"/>
      <c r="C311" s="219"/>
      <c r="D311" s="219"/>
      <c r="E311" s="219"/>
      <c r="F311" s="219"/>
      <c r="G311" s="219"/>
      <c r="H311" s="219"/>
      <c r="I311" s="219"/>
      <c r="J311" s="219"/>
      <c r="K311" s="219"/>
      <c r="L311" s="219"/>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row>
    <row r="312" spans="1:70" ht="16.5" customHeight="1" x14ac:dyDescent="0.3">
      <c r="A312" s="219"/>
      <c r="B312" s="219"/>
      <c r="C312" s="219"/>
      <c r="D312" s="219"/>
      <c r="E312" s="219"/>
      <c r="F312" s="219"/>
      <c r="G312" s="219"/>
      <c r="H312" s="219"/>
      <c r="I312" s="219"/>
      <c r="J312" s="219"/>
      <c r="K312" s="219"/>
      <c r="L312" s="219"/>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row>
    <row r="313" spans="1:70" ht="16.5" customHeight="1" x14ac:dyDescent="0.3">
      <c r="A313" s="219"/>
      <c r="B313" s="219"/>
      <c r="C313" s="219"/>
      <c r="D313" s="219"/>
      <c r="E313" s="219"/>
      <c r="F313" s="219"/>
      <c r="G313" s="219"/>
      <c r="H313" s="219"/>
      <c r="I313" s="219"/>
      <c r="J313" s="219"/>
      <c r="K313" s="219"/>
      <c r="L313" s="219"/>
      <c r="M313" s="210"/>
      <c r="N313" s="210"/>
      <c r="O313" s="210"/>
      <c r="P313" s="210"/>
      <c r="Q313" s="210"/>
      <c r="R313" s="210"/>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row>
    <row r="314" spans="1:70" ht="16.5" customHeight="1" x14ac:dyDescent="0.3">
      <c r="A314" s="219"/>
      <c r="B314" s="219"/>
      <c r="C314" s="219"/>
      <c r="D314" s="219"/>
      <c r="E314" s="219"/>
      <c r="F314" s="219"/>
      <c r="G314" s="219"/>
      <c r="H314" s="219"/>
      <c r="I314" s="219"/>
      <c r="J314" s="219"/>
      <c r="K314" s="219"/>
      <c r="L314" s="219"/>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row>
    <row r="315" spans="1:70" ht="16.5" customHeight="1" x14ac:dyDescent="0.3">
      <c r="A315" s="219"/>
      <c r="B315" s="219"/>
      <c r="C315" s="219"/>
      <c r="D315" s="219"/>
      <c r="E315" s="219"/>
      <c r="F315" s="219"/>
      <c r="G315" s="219"/>
      <c r="H315" s="219"/>
      <c r="I315" s="219"/>
      <c r="J315" s="219"/>
      <c r="K315" s="219"/>
      <c r="L315" s="219"/>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row>
    <row r="316" spans="1:70" ht="16.5" customHeight="1" x14ac:dyDescent="0.3">
      <c r="A316" s="219"/>
      <c r="B316" s="219"/>
      <c r="C316" s="219"/>
      <c r="D316" s="219"/>
      <c r="E316" s="219"/>
      <c r="F316" s="219"/>
      <c r="G316" s="219"/>
      <c r="H316" s="219"/>
      <c r="I316" s="219"/>
      <c r="J316" s="219"/>
      <c r="K316" s="219"/>
      <c r="L316" s="219"/>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row>
    <row r="317" spans="1:70" ht="16.5" customHeight="1" x14ac:dyDescent="0.3">
      <c r="A317" s="219"/>
      <c r="B317" s="219"/>
      <c r="C317" s="219"/>
      <c r="D317" s="219"/>
      <c r="E317" s="219"/>
      <c r="F317" s="219"/>
      <c r="G317" s="219"/>
      <c r="H317" s="219"/>
      <c r="I317" s="219"/>
      <c r="J317" s="219"/>
      <c r="K317" s="219"/>
      <c r="L317" s="219"/>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row>
    <row r="318" spans="1:70" ht="16.5" customHeight="1" x14ac:dyDescent="0.3">
      <c r="A318" s="219"/>
      <c r="B318" s="219"/>
      <c r="C318" s="219"/>
      <c r="D318" s="219"/>
      <c r="E318" s="219"/>
      <c r="F318" s="219"/>
      <c r="G318" s="219"/>
      <c r="H318" s="219"/>
      <c r="I318" s="219"/>
      <c r="J318" s="219"/>
      <c r="K318" s="219"/>
      <c r="L318" s="219"/>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row>
    <row r="319" spans="1:70" ht="16.5" customHeight="1" x14ac:dyDescent="0.3">
      <c r="A319" s="219"/>
      <c r="B319" s="219"/>
      <c r="C319" s="219"/>
      <c r="D319" s="219"/>
      <c r="E319" s="219"/>
      <c r="F319" s="219"/>
      <c r="G319" s="219"/>
      <c r="H319" s="219"/>
      <c r="I319" s="219"/>
      <c r="J319" s="219"/>
      <c r="K319" s="219"/>
      <c r="L319" s="219"/>
      <c r="M319" s="210"/>
      <c r="N319" s="210"/>
      <c r="O319" s="210"/>
      <c r="P319" s="210"/>
      <c r="Q319" s="210"/>
      <c r="R319" s="210"/>
      <c r="S319" s="210"/>
      <c r="T319" s="210"/>
      <c r="U319" s="210"/>
      <c r="V319" s="210"/>
      <c r="W319" s="210"/>
      <c r="X319" s="210"/>
      <c r="Y319" s="210"/>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row>
    <row r="320" spans="1:70" ht="16.5" customHeight="1" x14ac:dyDescent="0.3">
      <c r="A320" s="219"/>
      <c r="B320" s="219"/>
      <c r="C320" s="219"/>
      <c r="D320" s="219"/>
      <c r="E320" s="219"/>
      <c r="F320" s="219"/>
      <c r="G320" s="219"/>
      <c r="H320" s="219"/>
      <c r="I320" s="219"/>
      <c r="J320" s="219"/>
      <c r="K320" s="219"/>
      <c r="L320" s="219"/>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row>
    <row r="321" spans="1:70" ht="16.5" customHeight="1" x14ac:dyDescent="0.3">
      <c r="A321" s="219"/>
      <c r="B321" s="219"/>
      <c r="C321" s="219"/>
      <c r="D321" s="219"/>
      <c r="E321" s="219"/>
      <c r="F321" s="219"/>
      <c r="G321" s="219"/>
      <c r="H321" s="219"/>
      <c r="I321" s="219"/>
      <c r="J321" s="219"/>
      <c r="K321" s="219"/>
      <c r="L321" s="219"/>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row>
    <row r="322" spans="1:70" ht="16.5" customHeight="1" x14ac:dyDescent="0.3">
      <c r="A322" s="219"/>
      <c r="B322" s="219"/>
      <c r="C322" s="219"/>
      <c r="D322" s="219"/>
      <c r="E322" s="219"/>
      <c r="F322" s="219"/>
      <c r="G322" s="219"/>
      <c r="H322" s="219"/>
      <c r="I322" s="219"/>
      <c r="J322" s="219"/>
      <c r="K322" s="219"/>
      <c r="L322" s="219"/>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row>
    <row r="323" spans="1:70" ht="16.5" customHeight="1" x14ac:dyDescent="0.3">
      <c r="A323" s="219"/>
      <c r="B323" s="219"/>
      <c r="C323" s="219"/>
      <c r="D323" s="219"/>
      <c r="E323" s="219"/>
      <c r="F323" s="219"/>
      <c r="G323" s="219"/>
      <c r="H323" s="219"/>
      <c r="I323" s="219"/>
      <c r="J323" s="219"/>
      <c r="K323" s="219"/>
      <c r="L323" s="219"/>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row>
    <row r="324" spans="1:70" ht="16.5" customHeight="1" x14ac:dyDescent="0.3">
      <c r="A324" s="219"/>
      <c r="B324" s="219"/>
      <c r="C324" s="219"/>
      <c r="D324" s="219"/>
      <c r="E324" s="219"/>
      <c r="F324" s="219"/>
      <c r="G324" s="219"/>
      <c r="H324" s="219"/>
      <c r="I324" s="219"/>
      <c r="J324" s="219"/>
      <c r="K324" s="219"/>
      <c r="L324" s="219"/>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row>
    <row r="325" spans="1:70" ht="16.5" customHeight="1" x14ac:dyDescent="0.3">
      <c r="A325" s="219"/>
      <c r="B325" s="219"/>
      <c r="C325" s="219"/>
      <c r="D325" s="219"/>
      <c r="E325" s="219"/>
      <c r="F325" s="219"/>
      <c r="G325" s="219"/>
      <c r="H325" s="219"/>
      <c r="I325" s="219"/>
      <c r="J325" s="219"/>
      <c r="K325" s="219"/>
      <c r="L325" s="219"/>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row>
    <row r="326" spans="1:70" ht="16.5" customHeight="1" x14ac:dyDescent="0.3">
      <c r="A326" s="219"/>
      <c r="B326" s="219"/>
      <c r="C326" s="219"/>
      <c r="D326" s="219"/>
      <c r="E326" s="219"/>
      <c r="F326" s="219"/>
      <c r="G326" s="219"/>
      <c r="H326" s="219"/>
      <c r="I326" s="219"/>
      <c r="J326" s="219"/>
      <c r="K326" s="219"/>
      <c r="L326" s="219"/>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row>
    <row r="327" spans="1:70" ht="16.5" customHeight="1" x14ac:dyDescent="0.3">
      <c r="A327" s="219"/>
      <c r="B327" s="219"/>
      <c r="C327" s="219"/>
      <c r="D327" s="219"/>
      <c r="E327" s="219"/>
      <c r="F327" s="219"/>
      <c r="G327" s="219"/>
      <c r="H327" s="219"/>
      <c r="I327" s="219"/>
      <c r="J327" s="219"/>
      <c r="K327" s="219"/>
      <c r="L327" s="219"/>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row>
    <row r="328" spans="1:70" ht="16.5" customHeight="1" x14ac:dyDescent="0.3">
      <c r="A328" s="219"/>
      <c r="B328" s="219"/>
      <c r="C328" s="219"/>
      <c r="D328" s="219"/>
      <c r="E328" s="219"/>
      <c r="F328" s="219"/>
      <c r="G328" s="219"/>
      <c r="H328" s="219"/>
      <c r="I328" s="219"/>
      <c r="J328" s="219"/>
      <c r="K328" s="219"/>
      <c r="L328" s="219"/>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row>
    <row r="329" spans="1:70" ht="16.5" customHeight="1" x14ac:dyDescent="0.3">
      <c r="A329" s="219"/>
      <c r="B329" s="219"/>
      <c r="C329" s="219"/>
      <c r="D329" s="219"/>
      <c r="E329" s="219"/>
      <c r="F329" s="219"/>
      <c r="G329" s="219"/>
      <c r="H329" s="219"/>
      <c r="I329" s="219"/>
      <c r="J329" s="219"/>
      <c r="K329" s="219"/>
      <c r="L329" s="219"/>
      <c r="M329" s="210"/>
      <c r="N329" s="210"/>
      <c r="O329" s="210"/>
      <c r="P329" s="210"/>
      <c r="Q329" s="210"/>
      <c r="R329" s="210"/>
      <c r="S329" s="210"/>
      <c r="T329" s="210"/>
      <c r="U329" s="210"/>
      <c r="V329" s="210"/>
      <c r="W329" s="210"/>
      <c r="X329" s="210"/>
      <c r="Y329" s="210"/>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row>
    <row r="330" spans="1:70" ht="16.5" customHeight="1" x14ac:dyDescent="0.3">
      <c r="A330" s="219"/>
      <c r="B330" s="219"/>
      <c r="C330" s="219"/>
      <c r="D330" s="219"/>
      <c r="E330" s="219"/>
      <c r="F330" s="219"/>
      <c r="G330" s="219"/>
      <c r="H330" s="219"/>
      <c r="I330" s="219"/>
      <c r="J330" s="219"/>
      <c r="K330" s="219"/>
      <c r="L330" s="219"/>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row>
    <row r="331" spans="1:70" ht="16.5" customHeight="1" x14ac:dyDescent="0.3">
      <c r="A331" s="219"/>
      <c r="B331" s="219"/>
      <c r="C331" s="219"/>
      <c r="D331" s="219"/>
      <c r="E331" s="219"/>
      <c r="F331" s="219"/>
      <c r="G331" s="219"/>
      <c r="H331" s="219"/>
      <c r="I331" s="219"/>
      <c r="J331" s="219"/>
      <c r="K331" s="219"/>
      <c r="L331" s="219"/>
      <c r="M331" s="210"/>
      <c r="N331" s="210"/>
      <c r="O331" s="210"/>
      <c r="P331" s="210"/>
      <c r="Q331" s="210"/>
      <c r="R331" s="210"/>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row>
    <row r="332" spans="1:70" ht="16.5" customHeight="1" x14ac:dyDescent="0.3">
      <c r="A332" s="219"/>
      <c r="B332" s="219"/>
      <c r="C332" s="219"/>
      <c r="D332" s="219"/>
      <c r="E332" s="219"/>
      <c r="F332" s="219"/>
      <c r="G332" s="219"/>
      <c r="H332" s="219"/>
      <c r="I332" s="219"/>
      <c r="J332" s="219"/>
      <c r="K332" s="219"/>
      <c r="L332" s="219"/>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row>
    <row r="333" spans="1:70" ht="16.5" customHeight="1" x14ac:dyDescent="0.3">
      <c r="A333" s="219"/>
      <c r="B333" s="219"/>
      <c r="C333" s="219"/>
      <c r="D333" s="219"/>
      <c r="E333" s="219"/>
      <c r="F333" s="219"/>
      <c r="G333" s="219"/>
      <c r="H333" s="219"/>
      <c r="I333" s="219"/>
      <c r="J333" s="219"/>
      <c r="K333" s="219"/>
      <c r="L333" s="219"/>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row>
    <row r="334" spans="1:70" ht="16.5" customHeight="1" x14ac:dyDescent="0.3">
      <c r="A334" s="219"/>
      <c r="B334" s="219"/>
      <c r="C334" s="219"/>
      <c r="D334" s="219"/>
      <c r="E334" s="219"/>
      <c r="F334" s="219"/>
      <c r="G334" s="219"/>
      <c r="H334" s="219"/>
      <c r="I334" s="219"/>
      <c r="J334" s="219"/>
      <c r="K334" s="219"/>
      <c r="L334" s="219"/>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row>
    <row r="335" spans="1:70" ht="16.5" customHeight="1" x14ac:dyDescent="0.3">
      <c r="A335" s="219"/>
      <c r="B335" s="219"/>
      <c r="C335" s="219"/>
      <c r="D335" s="219"/>
      <c r="E335" s="219"/>
      <c r="F335" s="219"/>
      <c r="G335" s="219"/>
      <c r="H335" s="219"/>
      <c r="I335" s="219"/>
      <c r="J335" s="219"/>
      <c r="K335" s="219"/>
      <c r="L335" s="219"/>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row>
    <row r="336" spans="1:70" ht="16.5" customHeight="1" x14ac:dyDescent="0.3">
      <c r="A336" s="219"/>
      <c r="B336" s="219"/>
      <c r="C336" s="219"/>
      <c r="D336" s="219"/>
      <c r="E336" s="219"/>
      <c r="F336" s="219"/>
      <c r="G336" s="219"/>
      <c r="H336" s="219"/>
      <c r="I336" s="219"/>
      <c r="J336" s="219"/>
      <c r="K336" s="219"/>
      <c r="L336" s="219"/>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row>
    <row r="337" spans="1:70" ht="16.5" customHeight="1" x14ac:dyDescent="0.3">
      <c r="A337" s="219"/>
      <c r="B337" s="219"/>
      <c r="C337" s="219"/>
      <c r="D337" s="219"/>
      <c r="E337" s="219"/>
      <c r="F337" s="219"/>
      <c r="G337" s="219"/>
      <c r="H337" s="219"/>
      <c r="I337" s="219"/>
      <c r="J337" s="219"/>
      <c r="K337" s="219"/>
      <c r="L337" s="219"/>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row>
    <row r="338" spans="1:70" ht="16.5" customHeight="1" x14ac:dyDescent="0.3">
      <c r="A338" s="219"/>
      <c r="B338" s="219"/>
      <c r="C338" s="219"/>
      <c r="D338" s="219"/>
      <c r="E338" s="219"/>
      <c r="F338" s="219"/>
      <c r="G338" s="219"/>
      <c r="H338" s="219"/>
      <c r="I338" s="219"/>
      <c r="J338" s="219"/>
      <c r="K338" s="219"/>
      <c r="L338" s="219"/>
      <c r="M338" s="210"/>
      <c r="N338" s="210"/>
      <c r="O338" s="210"/>
      <c r="P338" s="210"/>
      <c r="Q338" s="210"/>
      <c r="R338" s="210"/>
      <c r="S338" s="210"/>
      <c r="T338" s="21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row>
    <row r="339" spans="1:70" ht="16.5" customHeight="1" x14ac:dyDescent="0.3">
      <c r="A339" s="219"/>
      <c r="B339" s="219"/>
      <c r="C339" s="219"/>
      <c r="D339" s="219"/>
      <c r="E339" s="219"/>
      <c r="F339" s="219"/>
      <c r="G339" s="219"/>
      <c r="H339" s="219"/>
      <c r="I339" s="219"/>
      <c r="J339" s="219"/>
      <c r="K339" s="219"/>
      <c r="L339" s="219"/>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row>
    <row r="340" spans="1:70" ht="16.5" customHeight="1" x14ac:dyDescent="0.3">
      <c r="A340" s="219"/>
      <c r="B340" s="219"/>
      <c r="C340" s="219"/>
      <c r="D340" s="219"/>
      <c r="E340" s="219"/>
      <c r="F340" s="219"/>
      <c r="G340" s="219"/>
      <c r="H340" s="219"/>
      <c r="I340" s="219"/>
      <c r="J340" s="219"/>
      <c r="K340" s="219"/>
      <c r="L340" s="219"/>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row>
    <row r="341" spans="1:70" ht="16.5" customHeight="1" x14ac:dyDescent="0.3">
      <c r="A341" s="219"/>
      <c r="B341" s="219"/>
      <c r="C341" s="219"/>
      <c r="D341" s="219"/>
      <c r="E341" s="219"/>
      <c r="F341" s="219"/>
      <c r="G341" s="219"/>
      <c r="H341" s="219"/>
      <c r="I341" s="219"/>
      <c r="J341" s="219"/>
      <c r="K341" s="219"/>
      <c r="L341" s="219"/>
      <c r="M341" s="210"/>
      <c r="N341" s="210"/>
      <c r="O341" s="210"/>
      <c r="P341" s="210"/>
      <c r="Q341" s="210"/>
      <c r="R341" s="210"/>
      <c r="S341" s="210"/>
      <c r="T341" s="210"/>
      <c r="U341" s="210"/>
      <c r="V341" s="210"/>
      <c r="W341" s="210"/>
      <c r="X341" s="210"/>
      <c r="Y341" s="210"/>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row>
    <row r="342" spans="1:70" ht="16.5" customHeight="1" x14ac:dyDescent="0.3">
      <c r="A342" s="219"/>
      <c r="B342" s="219"/>
      <c r="C342" s="219"/>
      <c r="D342" s="219"/>
      <c r="E342" s="219"/>
      <c r="F342" s="219"/>
      <c r="G342" s="219"/>
      <c r="H342" s="219"/>
      <c r="I342" s="219"/>
      <c r="J342" s="219"/>
      <c r="K342" s="219"/>
      <c r="L342" s="219"/>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row>
    <row r="343" spans="1:70" ht="16.5" customHeight="1" x14ac:dyDescent="0.3">
      <c r="A343" s="219"/>
      <c r="B343" s="219"/>
      <c r="C343" s="219"/>
      <c r="D343" s="219"/>
      <c r="E343" s="219"/>
      <c r="F343" s="219"/>
      <c r="G343" s="219"/>
      <c r="H343" s="219"/>
      <c r="I343" s="219"/>
      <c r="J343" s="219"/>
      <c r="K343" s="219"/>
      <c r="L343" s="219"/>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row>
    <row r="344" spans="1:70" ht="16.5" customHeight="1" x14ac:dyDescent="0.3">
      <c r="A344" s="219"/>
      <c r="B344" s="219"/>
      <c r="C344" s="219"/>
      <c r="D344" s="219"/>
      <c r="E344" s="219"/>
      <c r="F344" s="219"/>
      <c r="G344" s="219"/>
      <c r="H344" s="219"/>
      <c r="I344" s="219"/>
      <c r="J344" s="219"/>
      <c r="K344" s="219"/>
      <c r="L344" s="219"/>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row>
    <row r="345" spans="1:70" ht="16.5" customHeight="1" x14ac:dyDescent="0.3">
      <c r="A345" s="219"/>
      <c r="B345" s="219"/>
      <c r="C345" s="219"/>
      <c r="D345" s="219"/>
      <c r="E345" s="219"/>
      <c r="F345" s="219"/>
      <c r="G345" s="219"/>
      <c r="H345" s="219"/>
      <c r="I345" s="219"/>
      <c r="J345" s="219"/>
      <c r="K345" s="219"/>
      <c r="L345" s="219"/>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row>
    <row r="346" spans="1:70" ht="16.5" customHeight="1" x14ac:dyDescent="0.3">
      <c r="A346" s="219"/>
      <c r="B346" s="219"/>
      <c r="C346" s="219"/>
      <c r="D346" s="219"/>
      <c r="E346" s="219"/>
      <c r="F346" s="219"/>
      <c r="G346" s="219"/>
      <c r="H346" s="219"/>
      <c r="I346" s="219"/>
      <c r="J346" s="219"/>
      <c r="K346" s="219"/>
      <c r="L346" s="219"/>
      <c r="M346" s="210"/>
      <c r="N346" s="210"/>
      <c r="O346" s="210"/>
      <c r="P346" s="210"/>
      <c r="Q346" s="210"/>
      <c r="R346" s="210"/>
      <c r="S346" s="210"/>
      <c r="T346" s="21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row>
    <row r="347" spans="1:70" ht="16.5" customHeight="1" x14ac:dyDescent="0.3">
      <c r="A347" s="219"/>
      <c r="B347" s="219"/>
      <c r="C347" s="219"/>
      <c r="D347" s="219"/>
      <c r="E347" s="219"/>
      <c r="F347" s="219"/>
      <c r="G347" s="219"/>
      <c r="H347" s="219"/>
      <c r="I347" s="219"/>
      <c r="J347" s="219"/>
      <c r="K347" s="219"/>
      <c r="L347" s="219"/>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row>
    <row r="348" spans="1:70" ht="16.5" customHeight="1" x14ac:dyDescent="0.3">
      <c r="A348" s="219"/>
      <c r="B348" s="219"/>
      <c r="C348" s="219"/>
      <c r="D348" s="219"/>
      <c r="E348" s="219"/>
      <c r="F348" s="219"/>
      <c r="G348" s="219"/>
      <c r="H348" s="219"/>
      <c r="I348" s="219"/>
      <c r="J348" s="219"/>
      <c r="K348" s="219"/>
      <c r="L348" s="219"/>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row>
    <row r="349" spans="1:70" ht="16.5" customHeight="1" x14ac:dyDescent="0.3">
      <c r="A349" s="219"/>
      <c r="B349" s="219"/>
      <c r="C349" s="219"/>
      <c r="D349" s="219"/>
      <c r="E349" s="219"/>
      <c r="F349" s="219"/>
      <c r="G349" s="219"/>
      <c r="H349" s="219"/>
      <c r="I349" s="219"/>
      <c r="J349" s="219"/>
      <c r="K349" s="219"/>
      <c r="L349" s="219"/>
      <c r="M349" s="210"/>
      <c r="N349" s="210"/>
      <c r="O349" s="210"/>
      <c r="P349" s="210"/>
      <c r="Q349" s="210"/>
      <c r="R349" s="210"/>
      <c r="S349" s="210"/>
      <c r="T349" s="210"/>
      <c r="U349" s="210"/>
      <c r="V349" s="210"/>
      <c r="W349" s="210"/>
      <c r="X349" s="210"/>
      <c r="Y349" s="210"/>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row>
    <row r="350" spans="1:70" ht="16.5" customHeight="1" x14ac:dyDescent="0.3">
      <c r="A350" s="219"/>
      <c r="B350" s="219"/>
      <c r="C350" s="219"/>
      <c r="D350" s="219"/>
      <c r="E350" s="219"/>
      <c r="F350" s="219"/>
      <c r="G350" s="219"/>
      <c r="H350" s="219"/>
      <c r="I350" s="219"/>
      <c r="J350" s="219"/>
      <c r="K350" s="219"/>
      <c r="L350" s="219"/>
      <c r="M350" s="210"/>
      <c r="N350" s="210"/>
      <c r="O350" s="210"/>
      <c r="P350" s="210"/>
      <c r="Q350" s="210"/>
      <c r="R350" s="210"/>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row>
    <row r="351" spans="1:70" ht="16.5" customHeight="1" x14ac:dyDescent="0.3">
      <c r="A351" s="219"/>
      <c r="B351" s="219"/>
      <c r="C351" s="219"/>
      <c r="D351" s="219"/>
      <c r="E351" s="219"/>
      <c r="F351" s="219"/>
      <c r="G351" s="219"/>
      <c r="H351" s="219"/>
      <c r="I351" s="219"/>
      <c r="J351" s="219"/>
      <c r="K351" s="219"/>
      <c r="L351" s="219"/>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row>
    <row r="352" spans="1:70" ht="16.5" customHeight="1" x14ac:dyDescent="0.3">
      <c r="A352" s="219"/>
      <c r="B352" s="219"/>
      <c r="C352" s="219"/>
      <c r="D352" s="219"/>
      <c r="E352" s="219"/>
      <c r="F352" s="219"/>
      <c r="G352" s="219"/>
      <c r="H352" s="219"/>
      <c r="I352" s="219"/>
      <c r="J352" s="219"/>
      <c r="K352" s="219"/>
      <c r="L352" s="219"/>
      <c r="M352" s="210"/>
      <c r="N352" s="210"/>
      <c r="O352" s="210"/>
      <c r="P352" s="210"/>
      <c r="Q352" s="210"/>
      <c r="R352" s="210"/>
      <c r="S352" s="210"/>
      <c r="T352" s="21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row>
    <row r="353" spans="1:70" ht="16.5" customHeight="1" x14ac:dyDescent="0.3">
      <c r="A353" s="219"/>
      <c r="B353" s="219"/>
      <c r="C353" s="219"/>
      <c r="D353" s="219"/>
      <c r="E353" s="219"/>
      <c r="F353" s="219"/>
      <c r="G353" s="219"/>
      <c r="H353" s="219"/>
      <c r="I353" s="219"/>
      <c r="J353" s="219"/>
      <c r="K353" s="219"/>
      <c r="L353" s="219"/>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row>
    <row r="354" spans="1:70" ht="16.5" customHeight="1" x14ac:dyDescent="0.3">
      <c r="A354" s="219"/>
      <c r="B354" s="219"/>
      <c r="C354" s="219"/>
      <c r="D354" s="219"/>
      <c r="E354" s="219"/>
      <c r="F354" s="219"/>
      <c r="G354" s="219"/>
      <c r="H354" s="219"/>
      <c r="I354" s="219"/>
      <c r="J354" s="219"/>
      <c r="K354" s="219"/>
      <c r="L354" s="219"/>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row>
    <row r="355" spans="1:70" ht="16.5" customHeight="1" x14ac:dyDescent="0.3">
      <c r="A355" s="219"/>
      <c r="B355" s="219"/>
      <c r="C355" s="219"/>
      <c r="D355" s="219"/>
      <c r="E355" s="219"/>
      <c r="F355" s="219"/>
      <c r="G355" s="219"/>
      <c r="H355" s="219"/>
      <c r="I355" s="219"/>
      <c r="J355" s="219"/>
      <c r="K355" s="219"/>
      <c r="L355" s="219"/>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row>
    <row r="356" spans="1:70" ht="16.5" customHeight="1" x14ac:dyDescent="0.3">
      <c r="A356" s="219"/>
      <c r="B356" s="219"/>
      <c r="C356" s="219"/>
      <c r="D356" s="219"/>
      <c r="E356" s="219"/>
      <c r="F356" s="219"/>
      <c r="G356" s="219"/>
      <c r="H356" s="219"/>
      <c r="I356" s="219"/>
      <c r="J356" s="219"/>
      <c r="K356" s="219"/>
      <c r="L356" s="219"/>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row>
    <row r="357" spans="1:70" ht="16.5" customHeight="1" x14ac:dyDescent="0.3">
      <c r="A357" s="219"/>
      <c r="B357" s="219"/>
      <c r="C357" s="219"/>
      <c r="D357" s="219"/>
      <c r="E357" s="219"/>
      <c r="F357" s="219"/>
      <c r="G357" s="219"/>
      <c r="H357" s="219"/>
      <c r="I357" s="219"/>
      <c r="J357" s="219"/>
      <c r="K357" s="219"/>
      <c r="L357" s="219"/>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row>
    <row r="358" spans="1:70" ht="16.5" customHeight="1" x14ac:dyDescent="0.3">
      <c r="A358" s="219"/>
      <c r="B358" s="219"/>
      <c r="C358" s="219"/>
      <c r="D358" s="219"/>
      <c r="E358" s="219"/>
      <c r="F358" s="219"/>
      <c r="G358" s="219"/>
      <c r="H358" s="219"/>
      <c r="I358" s="219"/>
      <c r="J358" s="219"/>
      <c r="K358" s="219"/>
      <c r="L358" s="219"/>
      <c r="M358" s="210"/>
      <c r="N358" s="210"/>
      <c r="O358" s="210"/>
      <c r="P358" s="210"/>
      <c r="Q358" s="210"/>
      <c r="R358" s="210"/>
      <c r="S358" s="210"/>
      <c r="T358" s="21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row>
    <row r="359" spans="1:70" ht="16.5" customHeight="1" x14ac:dyDescent="0.3">
      <c r="A359" s="219"/>
      <c r="B359" s="219"/>
      <c r="C359" s="219"/>
      <c r="D359" s="219"/>
      <c r="E359" s="219"/>
      <c r="F359" s="219"/>
      <c r="G359" s="219"/>
      <c r="H359" s="219"/>
      <c r="I359" s="219"/>
      <c r="J359" s="219"/>
      <c r="K359" s="219"/>
      <c r="L359" s="219"/>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row>
    <row r="360" spans="1:70" ht="16.5" customHeight="1" x14ac:dyDescent="0.3">
      <c r="A360" s="219"/>
      <c r="B360" s="219"/>
      <c r="C360" s="219"/>
      <c r="D360" s="219"/>
      <c r="E360" s="219"/>
      <c r="F360" s="219"/>
      <c r="G360" s="219"/>
      <c r="H360" s="219"/>
      <c r="I360" s="219"/>
      <c r="J360" s="219"/>
      <c r="K360" s="219"/>
      <c r="L360" s="219"/>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row>
    <row r="361" spans="1:70" ht="16.5" customHeight="1" x14ac:dyDescent="0.3">
      <c r="A361" s="219"/>
      <c r="B361" s="219"/>
      <c r="C361" s="219"/>
      <c r="D361" s="219"/>
      <c r="E361" s="219"/>
      <c r="F361" s="219"/>
      <c r="G361" s="219"/>
      <c r="H361" s="219"/>
      <c r="I361" s="219"/>
      <c r="J361" s="219"/>
      <c r="K361" s="219"/>
      <c r="L361" s="219"/>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row>
    <row r="362" spans="1:70" ht="16.5" customHeight="1" x14ac:dyDescent="0.3">
      <c r="A362" s="219"/>
      <c r="B362" s="219"/>
      <c r="C362" s="219"/>
      <c r="D362" s="219"/>
      <c r="E362" s="219"/>
      <c r="F362" s="219"/>
      <c r="G362" s="219"/>
      <c r="H362" s="219"/>
      <c r="I362" s="219"/>
      <c r="J362" s="219"/>
      <c r="K362" s="219"/>
      <c r="L362" s="219"/>
      <c r="M362" s="210"/>
      <c r="N362" s="210"/>
      <c r="O362" s="210"/>
      <c r="P362" s="210"/>
      <c r="Q362" s="210"/>
      <c r="R362" s="210"/>
      <c r="S362" s="210"/>
      <c r="T362" s="21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row>
    <row r="363" spans="1:70" ht="16.5" customHeight="1" x14ac:dyDescent="0.3">
      <c r="A363" s="219"/>
      <c r="B363" s="219"/>
      <c r="C363" s="219"/>
      <c r="D363" s="219"/>
      <c r="E363" s="219"/>
      <c r="F363" s="219"/>
      <c r="G363" s="219"/>
      <c r="H363" s="219"/>
      <c r="I363" s="219"/>
      <c r="J363" s="219"/>
      <c r="K363" s="219"/>
      <c r="L363" s="219"/>
      <c r="M363" s="210"/>
      <c r="N363" s="210"/>
      <c r="O363" s="210"/>
      <c r="P363" s="210"/>
      <c r="Q363" s="210"/>
      <c r="R363" s="210"/>
      <c r="S363" s="210"/>
      <c r="T363" s="210"/>
      <c r="U363" s="210"/>
      <c r="V363" s="210"/>
      <c r="W363" s="210"/>
      <c r="X363" s="210"/>
      <c r="Y363" s="210"/>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row>
    <row r="364" spans="1:70" ht="16.5" customHeight="1" x14ac:dyDescent="0.3">
      <c r="A364" s="219"/>
      <c r="B364" s="219"/>
      <c r="C364" s="219"/>
      <c r="D364" s="219"/>
      <c r="E364" s="219"/>
      <c r="F364" s="219"/>
      <c r="G364" s="219"/>
      <c r="H364" s="219"/>
      <c r="I364" s="219"/>
      <c r="J364" s="219"/>
      <c r="K364" s="219"/>
      <c r="L364" s="219"/>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row>
    <row r="365" spans="1:70" ht="16.5" customHeight="1" x14ac:dyDescent="0.3">
      <c r="A365" s="219"/>
      <c r="B365" s="219"/>
      <c r="C365" s="219"/>
      <c r="D365" s="219"/>
      <c r="E365" s="219"/>
      <c r="F365" s="219"/>
      <c r="G365" s="219"/>
      <c r="H365" s="219"/>
      <c r="I365" s="219"/>
      <c r="J365" s="219"/>
      <c r="K365" s="219"/>
      <c r="L365" s="219"/>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row>
    <row r="366" spans="1:70" ht="16.5" customHeight="1" x14ac:dyDescent="0.3">
      <c r="A366" s="219"/>
      <c r="B366" s="219"/>
      <c r="C366" s="219"/>
      <c r="D366" s="219"/>
      <c r="E366" s="219"/>
      <c r="F366" s="219"/>
      <c r="G366" s="219"/>
      <c r="H366" s="219"/>
      <c r="I366" s="219"/>
      <c r="J366" s="219"/>
      <c r="K366" s="219"/>
      <c r="L366" s="219"/>
      <c r="M366" s="210"/>
      <c r="N366" s="210"/>
      <c r="O366" s="210"/>
      <c r="P366" s="210"/>
      <c r="Q366" s="210"/>
      <c r="R366" s="210"/>
      <c r="S366" s="210"/>
      <c r="T366" s="21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row>
    <row r="367" spans="1:70" ht="16.5" customHeight="1" x14ac:dyDescent="0.3">
      <c r="A367" s="219"/>
      <c r="B367" s="219"/>
      <c r="C367" s="219"/>
      <c r="D367" s="219"/>
      <c r="E367" s="219"/>
      <c r="F367" s="219"/>
      <c r="G367" s="219"/>
      <c r="H367" s="219"/>
      <c r="I367" s="219"/>
      <c r="J367" s="219"/>
      <c r="K367" s="219"/>
      <c r="L367" s="219"/>
      <c r="M367" s="210"/>
      <c r="N367" s="210"/>
      <c r="O367" s="210"/>
      <c r="P367" s="210"/>
      <c r="Q367" s="210"/>
      <c r="R367" s="210"/>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row>
    <row r="368" spans="1:70" ht="16.5" customHeight="1" x14ac:dyDescent="0.3">
      <c r="A368" s="219"/>
      <c r="B368" s="219"/>
      <c r="C368" s="219"/>
      <c r="D368" s="219"/>
      <c r="E368" s="219"/>
      <c r="F368" s="219"/>
      <c r="G368" s="219"/>
      <c r="H368" s="219"/>
      <c r="I368" s="219"/>
      <c r="J368" s="219"/>
      <c r="K368" s="219"/>
      <c r="L368" s="219"/>
      <c r="M368" s="210"/>
      <c r="N368" s="210"/>
      <c r="O368" s="210"/>
      <c r="P368" s="210"/>
      <c r="Q368" s="210"/>
      <c r="R368" s="210"/>
      <c r="S368" s="210"/>
      <c r="T368" s="21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row>
    <row r="369" spans="1:70" ht="16.5" customHeight="1" x14ac:dyDescent="0.3">
      <c r="A369" s="219"/>
      <c r="B369" s="219"/>
      <c r="C369" s="219"/>
      <c r="D369" s="219"/>
      <c r="E369" s="219"/>
      <c r="F369" s="219"/>
      <c r="G369" s="219"/>
      <c r="H369" s="219"/>
      <c r="I369" s="219"/>
      <c r="J369" s="219"/>
      <c r="K369" s="219"/>
      <c r="L369" s="219"/>
      <c r="M369" s="210"/>
      <c r="N369" s="210"/>
      <c r="O369" s="210"/>
      <c r="P369" s="210"/>
      <c r="Q369" s="210"/>
      <c r="R369" s="210"/>
      <c r="S369" s="210"/>
      <c r="T369" s="210"/>
      <c r="U369" s="210"/>
      <c r="V369" s="210"/>
      <c r="W369" s="210"/>
      <c r="X369" s="210"/>
      <c r="Y369" s="210"/>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row>
    <row r="370" spans="1:70" ht="16.5" customHeight="1" x14ac:dyDescent="0.3">
      <c r="A370" s="219"/>
      <c r="B370" s="219"/>
      <c r="C370" s="219"/>
      <c r="D370" s="219"/>
      <c r="E370" s="219"/>
      <c r="F370" s="219"/>
      <c r="G370" s="219"/>
      <c r="H370" s="219"/>
      <c r="I370" s="219"/>
      <c r="J370" s="219"/>
      <c r="K370" s="219"/>
      <c r="L370" s="219"/>
      <c r="M370" s="210"/>
      <c r="N370" s="210"/>
      <c r="O370" s="210"/>
      <c r="P370" s="210"/>
      <c r="Q370" s="210"/>
      <c r="R370" s="210"/>
      <c r="S370" s="210"/>
      <c r="T370" s="21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row>
    <row r="371" spans="1:70" ht="16.5" customHeight="1" x14ac:dyDescent="0.3">
      <c r="A371" s="219"/>
      <c r="B371" s="219"/>
      <c r="C371" s="219"/>
      <c r="D371" s="219"/>
      <c r="E371" s="219"/>
      <c r="F371" s="219"/>
      <c r="G371" s="219"/>
      <c r="H371" s="219"/>
      <c r="I371" s="219"/>
      <c r="J371" s="219"/>
      <c r="K371" s="219"/>
      <c r="L371" s="219"/>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row>
    <row r="372" spans="1:70" ht="16.5" customHeight="1" x14ac:dyDescent="0.3">
      <c r="A372" s="219"/>
      <c r="B372" s="219"/>
      <c r="C372" s="219"/>
      <c r="D372" s="219"/>
      <c r="E372" s="219"/>
      <c r="F372" s="219"/>
      <c r="G372" s="219"/>
      <c r="H372" s="219"/>
      <c r="I372" s="219"/>
      <c r="J372" s="219"/>
      <c r="K372" s="219"/>
      <c r="L372" s="219"/>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row>
    <row r="373" spans="1:70" ht="16.5" customHeight="1" x14ac:dyDescent="0.3">
      <c r="A373" s="219"/>
      <c r="B373" s="219"/>
      <c r="C373" s="219"/>
      <c r="D373" s="219"/>
      <c r="E373" s="219"/>
      <c r="F373" s="219"/>
      <c r="G373" s="219"/>
      <c r="H373" s="219"/>
      <c r="I373" s="219"/>
      <c r="J373" s="219"/>
      <c r="K373" s="219"/>
      <c r="L373" s="219"/>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row>
    <row r="374" spans="1:70" ht="16.5" customHeight="1" x14ac:dyDescent="0.3">
      <c r="A374" s="219"/>
      <c r="B374" s="219"/>
      <c r="C374" s="219"/>
      <c r="D374" s="219"/>
      <c r="E374" s="219"/>
      <c r="F374" s="219"/>
      <c r="G374" s="219"/>
      <c r="H374" s="219"/>
      <c r="I374" s="219"/>
      <c r="J374" s="219"/>
      <c r="K374" s="219"/>
      <c r="L374" s="219"/>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row>
    <row r="375" spans="1:70" ht="16.5" customHeight="1" x14ac:dyDescent="0.3">
      <c r="A375" s="219"/>
      <c r="B375" s="219"/>
      <c r="C375" s="219"/>
      <c r="D375" s="219"/>
      <c r="E375" s="219"/>
      <c r="F375" s="219"/>
      <c r="G375" s="219"/>
      <c r="H375" s="219"/>
      <c r="I375" s="219"/>
      <c r="J375" s="219"/>
      <c r="K375" s="219"/>
      <c r="L375" s="219"/>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row>
    <row r="376" spans="1:70" ht="16.5" customHeight="1" x14ac:dyDescent="0.3">
      <c r="A376" s="219"/>
      <c r="B376" s="219"/>
      <c r="C376" s="219"/>
      <c r="D376" s="219"/>
      <c r="E376" s="219"/>
      <c r="F376" s="219"/>
      <c r="G376" s="219"/>
      <c r="H376" s="219"/>
      <c r="I376" s="219"/>
      <c r="J376" s="219"/>
      <c r="K376" s="219"/>
      <c r="L376" s="219"/>
      <c r="M376" s="210"/>
      <c r="N376" s="210"/>
      <c r="O376" s="210"/>
      <c r="P376" s="210"/>
      <c r="Q376" s="210"/>
      <c r="R376" s="210"/>
      <c r="S376" s="210"/>
      <c r="T376" s="21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row>
    <row r="377" spans="1:70" ht="16.5" customHeight="1" x14ac:dyDescent="0.3">
      <c r="A377" s="219"/>
      <c r="B377" s="219"/>
      <c r="C377" s="219"/>
      <c r="D377" s="219"/>
      <c r="E377" s="219"/>
      <c r="F377" s="219"/>
      <c r="G377" s="219"/>
      <c r="H377" s="219"/>
      <c r="I377" s="219"/>
      <c r="J377" s="219"/>
      <c r="K377" s="219"/>
      <c r="L377" s="219"/>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row>
    <row r="378" spans="1:70" ht="16.5" customHeight="1" x14ac:dyDescent="0.3">
      <c r="A378" s="219"/>
      <c r="B378" s="219"/>
      <c r="C378" s="219"/>
      <c r="D378" s="219"/>
      <c r="E378" s="219"/>
      <c r="F378" s="219"/>
      <c r="G378" s="219"/>
      <c r="H378" s="219"/>
      <c r="I378" s="219"/>
      <c r="J378" s="219"/>
      <c r="K378" s="219"/>
      <c r="L378" s="219"/>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row>
    <row r="379" spans="1:70" ht="16.5" customHeight="1" x14ac:dyDescent="0.3">
      <c r="A379" s="219"/>
      <c r="B379" s="219"/>
      <c r="C379" s="219"/>
      <c r="D379" s="219"/>
      <c r="E379" s="219"/>
      <c r="F379" s="219"/>
      <c r="G379" s="219"/>
      <c r="H379" s="219"/>
      <c r="I379" s="219"/>
      <c r="J379" s="219"/>
      <c r="K379" s="219"/>
      <c r="L379" s="219"/>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row>
    <row r="380" spans="1:70" ht="16.5" customHeight="1" x14ac:dyDescent="0.3">
      <c r="A380" s="219"/>
      <c r="B380" s="219"/>
      <c r="C380" s="219"/>
      <c r="D380" s="219"/>
      <c r="E380" s="219"/>
      <c r="F380" s="219"/>
      <c r="G380" s="219"/>
      <c r="H380" s="219"/>
      <c r="I380" s="219"/>
      <c r="J380" s="219"/>
      <c r="K380" s="219"/>
      <c r="L380" s="219"/>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row>
    <row r="381" spans="1:70" ht="16.5" customHeight="1" x14ac:dyDescent="0.3">
      <c r="A381" s="219"/>
      <c r="B381" s="219"/>
      <c r="C381" s="219"/>
      <c r="D381" s="219"/>
      <c r="E381" s="219"/>
      <c r="F381" s="219"/>
      <c r="G381" s="219"/>
      <c r="H381" s="219"/>
      <c r="I381" s="219"/>
      <c r="J381" s="219"/>
      <c r="K381" s="219"/>
      <c r="L381" s="219"/>
      <c r="M381" s="210"/>
      <c r="N381" s="210"/>
      <c r="O381" s="210"/>
      <c r="P381" s="210"/>
      <c r="Q381" s="210"/>
      <c r="R381" s="210"/>
      <c r="S381" s="210"/>
      <c r="T381" s="210"/>
      <c r="U381" s="210"/>
      <c r="V381" s="210"/>
      <c r="W381" s="210"/>
      <c r="X381" s="210"/>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row>
    <row r="382" spans="1:70" ht="16.5" customHeight="1" x14ac:dyDescent="0.3">
      <c r="A382" s="219"/>
      <c r="B382" s="219"/>
      <c r="C382" s="219"/>
      <c r="D382" s="219"/>
      <c r="E382" s="219"/>
      <c r="F382" s="219"/>
      <c r="G382" s="219"/>
      <c r="H382" s="219"/>
      <c r="I382" s="219"/>
      <c r="J382" s="219"/>
      <c r="K382" s="219"/>
      <c r="L382" s="219"/>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row>
    <row r="383" spans="1:70" ht="16.5" customHeight="1" x14ac:dyDescent="0.3">
      <c r="A383" s="219"/>
      <c r="B383" s="219"/>
      <c r="C383" s="219"/>
      <c r="D383" s="219"/>
      <c r="E383" s="219"/>
      <c r="F383" s="219"/>
      <c r="G383" s="219"/>
      <c r="H383" s="219"/>
      <c r="I383" s="219"/>
      <c r="J383" s="219"/>
      <c r="K383" s="219"/>
      <c r="L383" s="219"/>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row>
    <row r="384" spans="1:70" ht="16.5" customHeight="1" x14ac:dyDescent="0.3">
      <c r="A384" s="219"/>
      <c r="B384" s="219"/>
      <c r="C384" s="219"/>
      <c r="D384" s="219"/>
      <c r="E384" s="219"/>
      <c r="F384" s="219"/>
      <c r="G384" s="219"/>
      <c r="H384" s="219"/>
      <c r="I384" s="219"/>
      <c r="J384" s="219"/>
      <c r="K384" s="219"/>
      <c r="L384" s="219"/>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row>
    <row r="385" spans="1:70" ht="16.5" customHeight="1" x14ac:dyDescent="0.3">
      <c r="A385" s="219"/>
      <c r="B385" s="219"/>
      <c r="C385" s="219"/>
      <c r="D385" s="219"/>
      <c r="E385" s="219"/>
      <c r="F385" s="219"/>
      <c r="G385" s="219"/>
      <c r="H385" s="219"/>
      <c r="I385" s="219"/>
      <c r="J385" s="219"/>
      <c r="K385" s="219"/>
      <c r="L385" s="219"/>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row>
    <row r="386" spans="1:70" ht="16.5" customHeight="1" x14ac:dyDescent="0.3">
      <c r="A386" s="219"/>
      <c r="B386" s="219"/>
      <c r="C386" s="219"/>
      <c r="D386" s="219"/>
      <c r="E386" s="219"/>
      <c r="F386" s="219"/>
      <c r="G386" s="219"/>
      <c r="H386" s="219"/>
      <c r="I386" s="219"/>
      <c r="J386" s="219"/>
      <c r="K386" s="219"/>
      <c r="L386" s="219"/>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row>
    <row r="387" spans="1:70" ht="16.5" customHeight="1" x14ac:dyDescent="0.3">
      <c r="A387" s="219"/>
      <c r="B387" s="219"/>
      <c r="C387" s="219"/>
      <c r="D387" s="219"/>
      <c r="E387" s="219"/>
      <c r="F387" s="219"/>
      <c r="G387" s="219"/>
      <c r="H387" s="219"/>
      <c r="I387" s="219"/>
      <c r="J387" s="219"/>
      <c r="K387" s="219"/>
      <c r="L387" s="219"/>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row>
    <row r="388" spans="1:70" ht="16.5" customHeight="1" x14ac:dyDescent="0.3">
      <c r="A388" s="219"/>
      <c r="B388" s="219"/>
      <c r="C388" s="219"/>
      <c r="D388" s="219"/>
      <c r="E388" s="219"/>
      <c r="F388" s="219"/>
      <c r="G388" s="219"/>
      <c r="H388" s="219"/>
      <c r="I388" s="219"/>
      <c r="J388" s="219"/>
      <c r="K388" s="219"/>
      <c r="L388" s="219"/>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row>
    <row r="389" spans="1:70" ht="16.5" customHeight="1" x14ac:dyDescent="0.3">
      <c r="A389" s="219"/>
      <c r="B389" s="219"/>
      <c r="C389" s="219"/>
      <c r="D389" s="219"/>
      <c r="E389" s="219"/>
      <c r="F389" s="219"/>
      <c r="G389" s="219"/>
      <c r="H389" s="219"/>
      <c r="I389" s="219"/>
      <c r="J389" s="219"/>
      <c r="K389" s="219"/>
      <c r="L389" s="219"/>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row>
    <row r="390" spans="1:70" ht="16.5" customHeight="1" x14ac:dyDescent="0.3">
      <c r="A390" s="219"/>
      <c r="B390" s="219"/>
      <c r="C390" s="219"/>
      <c r="D390" s="219"/>
      <c r="E390" s="219"/>
      <c r="F390" s="219"/>
      <c r="G390" s="219"/>
      <c r="H390" s="219"/>
      <c r="I390" s="219"/>
      <c r="J390" s="219"/>
      <c r="K390" s="219"/>
      <c r="L390" s="219"/>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row>
    <row r="391" spans="1:70" ht="16.5" customHeight="1" x14ac:dyDescent="0.3">
      <c r="A391" s="219"/>
      <c r="B391" s="219"/>
      <c r="C391" s="219"/>
      <c r="D391" s="219"/>
      <c r="E391" s="219"/>
      <c r="F391" s="219"/>
      <c r="G391" s="219"/>
      <c r="H391" s="219"/>
      <c r="I391" s="219"/>
      <c r="J391" s="219"/>
      <c r="K391" s="219"/>
      <c r="L391" s="219"/>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row>
    <row r="392" spans="1:70" ht="16.5" customHeight="1" x14ac:dyDescent="0.3">
      <c r="A392" s="219"/>
      <c r="B392" s="219"/>
      <c r="C392" s="219"/>
      <c r="D392" s="219"/>
      <c r="E392" s="219"/>
      <c r="F392" s="219"/>
      <c r="G392" s="219"/>
      <c r="H392" s="219"/>
      <c r="I392" s="219"/>
      <c r="J392" s="219"/>
      <c r="K392" s="219"/>
      <c r="L392" s="219"/>
      <c r="M392" s="210"/>
      <c r="N392" s="210"/>
      <c r="O392" s="210"/>
      <c r="P392" s="210"/>
      <c r="Q392" s="210"/>
      <c r="R392" s="210"/>
      <c r="S392" s="210"/>
      <c r="T392" s="21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row>
    <row r="393" spans="1:70" ht="16.5" customHeight="1" x14ac:dyDescent="0.3">
      <c r="A393" s="219"/>
      <c r="B393" s="219"/>
      <c r="C393" s="219"/>
      <c r="D393" s="219"/>
      <c r="E393" s="219"/>
      <c r="F393" s="219"/>
      <c r="G393" s="219"/>
      <c r="H393" s="219"/>
      <c r="I393" s="219"/>
      <c r="J393" s="219"/>
      <c r="K393" s="219"/>
      <c r="L393" s="219"/>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row>
    <row r="394" spans="1:70" ht="16.5" customHeight="1" x14ac:dyDescent="0.3">
      <c r="A394" s="219"/>
      <c r="B394" s="219"/>
      <c r="C394" s="219"/>
      <c r="D394" s="219"/>
      <c r="E394" s="219"/>
      <c r="F394" s="219"/>
      <c r="G394" s="219"/>
      <c r="H394" s="219"/>
      <c r="I394" s="219"/>
      <c r="J394" s="219"/>
      <c r="K394" s="219"/>
      <c r="L394" s="219"/>
      <c r="M394" s="210"/>
      <c r="N394" s="210"/>
      <c r="O394" s="210"/>
      <c r="P394" s="210"/>
      <c r="Q394" s="210"/>
      <c r="R394" s="210"/>
      <c r="S394" s="210"/>
      <c r="T394" s="21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row>
    <row r="395" spans="1:70" ht="16.5" customHeight="1" x14ac:dyDescent="0.3">
      <c r="A395" s="219"/>
      <c r="B395" s="219"/>
      <c r="C395" s="219"/>
      <c r="D395" s="219"/>
      <c r="E395" s="219"/>
      <c r="F395" s="219"/>
      <c r="G395" s="219"/>
      <c r="H395" s="219"/>
      <c r="I395" s="219"/>
      <c r="J395" s="219"/>
      <c r="K395" s="219"/>
      <c r="L395" s="219"/>
      <c r="M395" s="210"/>
      <c r="N395" s="210"/>
      <c r="O395" s="210"/>
      <c r="P395" s="210"/>
      <c r="Q395" s="210"/>
      <c r="R395" s="210"/>
      <c r="S395" s="210"/>
      <c r="T395" s="210"/>
      <c r="U395" s="210"/>
      <c r="V395" s="210"/>
      <c r="W395" s="210"/>
      <c r="X395" s="210"/>
      <c r="Y395" s="210"/>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row>
    <row r="396" spans="1:70" ht="16.5" customHeight="1" x14ac:dyDescent="0.3">
      <c r="A396" s="219"/>
      <c r="B396" s="219"/>
      <c r="C396" s="219"/>
      <c r="D396" s="219"/>
      <c r="E396" s="219"/>
      <c r="F396" s="219"/>
      <c r="G396" s="219"/>
      <c r="H396" s="219"/>
      <c r="I396" s="219"/>
      <c r="J396" s="219"/>
      <c r="K396" s="219"/>
      <c r="L396" s="219"/>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row>
    <row r="397" spans="1:70" ht="16.5" customHeight="1" x14ac:dyDescent="0.3">
      <c r="A397" s="219"/>
      <c r="B397" s="219"/>
      <c r="C397" s="219"/>
      <c r="D397" s="219"/>
      <c r="E397" s="219"/>
      <c r="F397" s="219"/>
      <c r="G397" s="219"/>
      <c r="H397" s="219"/>
      <c r="I397" s="219"/>
      <c r="J397" s="219"/>
      <c r="K397" s="219"/>
      <c r="L397" s="219"/>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row>
    <row r="398" spans="1:70" ht="16.5" customHeight="1" x14ac:dyDescent="0.3">
      <c r="A398" s="219"/>
      <c r="B398" s="219"/>
      <c r="C398" s="219"/>
      <c r="D398" s="219"/>
      <c r="E398" s="219"/>
      <c r="F398" s="219"/>
      <c r="G398" s="219"/>
      <c r="H398" s="219"/>
      <c r="I398" s="219"/>
      <c r="J398" s="219"/>
      <c r="K398" s="219"/>
      <c r="L398" s="219"/>
      <c r="M398" s="210"/>
      <c r="N398" s="210"/>
      <c r="O398" s="210"/>
      <c r="P398" s="210"/>
      <c r="Q398" s="210"/>
      <c r="R398" s="210"/>
      <c r="S398" s="210"/>
      <c r="T398" s="21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row>
    <row r="399" spans="1:70" ht="16.5" customHeight="1" x14ac:dyDescent="0.3">
      <c r="A399" s="219"/>
      <c r="B399" s="219"/>
      <c r="C399" s="219"/>
      <c r="D399" s="219"/>
      <c r="E399" s="219"/>
      <c r="F399" s="219"/>
      <c r="G399" s="219"/>
      <c r="H399" s="219"/>
      <c r="I399" s="219"/>
      <c r="J399" s="219"/>
      <c r="K399" s="219"/>
      <c r="L399" s="219"/>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row>
    <row r="400" spans="1:70" ht="16.5" customHeight="1" x14ac:dyDescent="0.3">
      <c r="A400" s="219"/>
      <c r="B400" s="219"/>
      <c r="C400" s="219"/>
      <c r="D400" s="219"/>
      <c r="E400" s="219"/>
      <c r="F400" s="219"/>
      <c r="G400" s="219"/>
      <c r="H400" s="219"/>
      <c r="I400" s="219"/>
      <c r="J400" s="219"/>
      <c r="K400" s="219"/>
      <c r="L400" s="219"/>
      <c r="M400" s="210"/>
      <c r="N400" s="210"/>
      <c r="O400" s="210"/>
      <c r="P400" s="210"/>
      <c r="Q400" s="210"/>
      <c r="R400" s="210"/>
      <c r="S400" s="210"/>
      <c r="T400" s="21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row>
    <row r="401" spans="1:70" ht="16.5" customHeight="1" x14ac:dyDescent="0.3">
      <c r="A401" s="219"/>
      <c r="B401" s="219"/>
      <c r="C401" s="219"/>
      <c r="D401" s="219"/>
      <c r="E401" s="219"/>
      <c r="F401" s="219"/>
      <c r="G401" s="219"/>
      <c r="H401" s="219"/>
      <c r="I401" s="219"/>
      <c r="J401" s="219"/>
      <c r="K401" s="219"/>
      <c r="L401" s="219"/>
      <c r="M401" s="210"/>
      <c r="N401" s="210"/>
      <c r="O401" s="210"/>
      <c r="P401" s="210"/>
      <c r="Q401" s="210"/>
      <c r="R401" s="210"/>
      <c r="S401" s="210"/>
      <c r="T401" s="210"/>
      <c r="U401" s="210"/>
      <c r="V401" s="210"/>
      <c r="W401" s="210"/>
      <c r="X401" s="210"/>
      <c r="Y401" s="210"/>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row>
    <row r="402" spans="1:70" ht="16.5" customHeight="1" x14ac:dyDescent="0.3">
      <c r="A402" s="219"/>
      <c r="B402" s="219"/>
      <c r="C402" s="219"/>
      <c r="D402" s="219"/>
      <c r="E402" s="219"/>
      <c r="F402" s="219"/>
      <c r="G402" s="219"/>
      <c r="H402" s="219"/>
      <c r="I402" s="219"/>
      <c r="J402" s="219"/>
      <c r="K402" s="219"/>
      <c r="L402" s="219"/>
      <c r="M402" s="210"/>
      <c r="N402" s="210"/>
      <c r="O402" s="210"/>
      <c r="P402" s="210"/>
      <c r="Q402" s="210"/>
      <c r="R402" s="210"/>
      <c r="S402" s="210"/>
      <c r="T402" s="21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row>
    <row r="403" spans="1:70" ht="16.5" customHeight="1" x14ac:dyDescent="0.3">
      <c r="A403" s="219"/>
      <c r="B403" s="219"/>
      <c r="C403" s="219"/>
      <c r="D403" s="219"/>
      <c r="E403" s="219"/>
      <c r="F403" s="219"/>
      <c r="G403" s="219"/>
      <c r="H403" s="219"/>
      <c r="I403" s="219"/>
      <c r="J403" s="219"/>
      <c r="K403" s="219"/>
      <c r="L403" s="219"/>
      <c r="M403" s="210"/>
      <c r="N403" s="210"/>
      <c r="O403" s="210"/>
      <c r="P403" s="210"/>
      <c r="Q403" s="210"/>
      <c r="R403" s="210"/>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row>
    <row r="404" spans="1:70" ht="16.5" customHeight="1" x14ac:dyDescent="0.3">
      <c r="A404" s="219"/>
      <c r="B404" s="219"/>
      <c r="C404" s="219"/>
      <c r="D404" s="219"/>
      <c r="E404" s="219"/>
      <c r="F404" s="219"/>
      <c r="G404" s="219"/>
      <c r="H404" s="219"/>
      <c r="I404" s="219"/>
      <c r="J404" s="219"/>
      <c r="K404" s="219"/>
      <c r="L404" s="219"/>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row>
    <row r="405" spans="1:70" ht="16.5" customHeight="1" x14ac:dyDescent="0.3">
      <c r="A405" s="219"/>
      <c r="B405" s="219"/>
      <c r="C405" s="219"/>
      <c r="D405" s="219"/>
      <c r="E405" s="219"/>
      <c r="F405" s="219"/>
      <c r="G405" s="219"/>
      <c r="H405" s="219"/>
      <c r="I405" s="219"/>
      <c r="J405" s="219"/>
      <c r="K405" s="219"/>
      <c r="L405" s="219"/>
      <c r="M405" s="210"/>
      <c r="N405" s="210"/>
      <c r="O405" s="210"/>
      <c r="P405" s="210"/>
      <c r="Q405" s="210"/>
      <c r="R405" s="210"/>
      <c r="S405" s="210"/>
      <c r="T405" s="210"/>
      <c r="U405" s="210"/>
      <c r="V405" s="210"/>
      <c r="W405" s="210"/>
      <c r="X405" s="210"/>
      <c r="Y405" s="210"/>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row>
    <row r="406" spans="1:70" ht="16.5" customHeight="1" x14ac:dyDescent="0.3">
      <c r="A406" s="219"/>
      <c r="B406" s="219"/>
      <c r="C406" s="219"/>
      <c r="D406" s="219"/>
      <c r="E406" s="219"/>
      <c r="F406" s="219"/>
      <c r="G406" s="219"/>
      <c r="H406" s="219"/>
      <c r="I406" s="219"/>
      <c r="J406" s="219"/>
      <c r="K406" s="219"/>
      <c r="L406" s="219"/>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row>
    <row r="407" spans="1:70" ht="16.5" customHeight="1" x14ac:dyDescent="0.3">
      <c r="A407" s="219"/>
      <c r="B407" s="219"/>
      <c r="C407" s="219"/>
      <c r="D407" s="219"/>
      <c r="E407" s="219"/>
      <c r="F407" s="219"/>
      <c r="G407" s="219"/>
      <c r="H407" s="219"/>
      <c r="I407" s="219"/>
      <c r="J407" s="219"/>
      <c r="K407" s="219"/>
      <c r="L407" s="219"/>
      <c r="M407" s="210"/>
      <c r="N407" s="210"/>
      <c r="O407" s="210"/>
      <c r="P407" s="210"/>
      <c r="Q407" s="210"/>
      <c r="R407" s="210"/>
      <c r="S407" s="210"/>
      <c r="T407" s="210"/>
      <c r="U407" s="210"/>
      <c r="V407" s="210"/>
      <c r="W407" s="210"/>
      <c r="X407" s="210"/>
      <c r="Y407" s="210"/>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row>
    <row r="408" spans="1:70" ht="16.5" customHeight="1" x14ac:dyDescent="0.3">
      <c r="A408" s="219"/>
      <c r="B408" s="219"/>
      <c r="C408" s="219"/>
      <c r="D408" s="219"/>
      <c r="E408" s="219"/>
      <c r="F408" s="219"/>
      <c r="G408" s="219"/>
      <c r="H408" s="219"/>
      <c r="I408" s="219"/>
      <c r="J408" s="219"/>
      <c r="K408" s="219"/>
      <c r="L408" s="219"/>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row>
    <row r="409" spans="1:70" ht="16.5" customHeight="1" x14ac:dyDescent="0.3">
      <c r="A409" s="219"/>
      <c r="B409" s="219"/>
      <c r="C409" s="219"/>
      <c r="D409" s="219"/>
      <c r="E409" s="219"/>
      <c r="F409" s="219"/>
      <c r="G409" s="219"/>
      <c r="H409" s="219"/>
      <c r="I409" s="219"/>
      <c r="J409" s="219"/>
      <c r="K409" s="219"/>
      <c r="L409" s="219"/>
      <c r="M409" s="210"/>
      <c r="N409" s="210"/>
      <c r="O409" s="210"/>
      <c r="P409" s="210"/>
      <c r="Q409" s="210"/>
      <c r="R409" s="210"/>
      <c r="S409" s="210"/>
      <c r="T409" s="210"/>
      <c r="U409" s="210"/>
      <c r="V409" s="210"/>
      <c r="W409" s="210"/>
      <c r="X409" s="210"/>
      <c r="Y409" s="210"/>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row>
    <row r="410" spans="1:70" ht="16.5" customHeight="1" x14ac:dyDescent="0.3">
      <c r="A410" s="219"/>
      <c r="B410" s="219"/>
      <c r="C410" s="219"/>
      <c r="D410" s="219"/>
      <c r="E410" s="219"/>
      <c r="F410" s="219"/>
      <c r="G410" s="219"/>
      <c r="H410" s="219"/>
      <c r="I410" s="219"/>
      <c r="J410" s="219"/>
      <c r="K410" s="219"/>
      <c r="L410" s="219"/>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row>
    <row r="411" spans="1:70" ht="16.5" customHeight="1" x14ac:dyDescent="0.3">
      <c r="A411" s="219"/>
      <c r="B411" s="219"/>
      <c r="C411" s="219"/>
      <c r="D411" s="219"/>
      <c r="E411" s="219"/>
      <c r="F411" s="219"/>
      <c r="G411" s="219"/>
      <c r="H411" s="219"/>
      <c r="I411" s="219"/>
      <c r="J411" s="219"/>
      <c r="K411" s="219"/>
      <c r="L411" s="219"/>
      <c r="M411" s="210"/>
      <c r="N411" s="210"/>
      <c r="O411" s="210"/>
      <c r="P411" s="210"/>
      <c r="Q411" s="210"/>
      <c r="R411" s="210"/>
      <c r="S411" s="210"/>
      <c r="T411" s="210"/>
      <c r="U411" s="210"/>
      <c r="V411" s="210"/>
      <c r="W411" s="210"/>
      <c r="X411" s="210"/>
      <c r="Y411" s="210"/>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row>
    <row r="412" spans="1:70" ht="16.5" customHeight="1" x14ac:dyDescent="0.3">
      <c r="A412" s="219"/>
      <c r="B412" s="219"/>
      <c r="C412" s="219"/>
      <c r="D412" s="219"/>
      <c r="E412" s="219"/>
      <c r="F412" s="219"/>
      <c r="G412" s="219"/>
      <c r="H412" s="219"/>
      <c r="I412" s="219"/>
      <c r="J412" s="219"/>
      <c r="K412" s="219"/>
      <c r="L412" s="219"/>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row>
    <row r="413" spans="1:70" ht="16.5" customHeight="1" x14ac:dyDescent="0.3">
      <c r="A413" s="219"/>
      <c r="B413" s="219"/>
      <c r="C413" s="219"/>
      <c r="D413" s="219"/>
      <c r="E413" s="219"/>
      <c r="F413" s="219"/>
      <c r="G413" s="219"/>
      <c r="H413" s="219"/>
      <c r="I413" s="219"/>
      <c r="J413" s="219"/>
      <c r="K413" s="219"/>
      <c r="L413" s="219"/>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row>
    <row r="414" spans="1:70" ht="16.5" customHeight="1" x14ac:dyDescent="0.3">
      <c r="A414" s="219"/>
      <c r="B414" s="219"/>
      <c r="C414" s="219"/>
      <c r="D414" s="219"/>
      <c r="E414" s="219"/>
      <c r="F414" s="219"/>
      <c r="G414" s="219"/>
      <c r="H414" s="219"/>
      <c r="I414" s="219"/>
      <c r="J414" s="219"/>
      <c r="K414" s="219"/>
      <c r="L414" s="219"/>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c r="BI414" s="210"/>
      <c r="BJ414" s="210"/>
      <c r="BK414" s="210"/>
      <c r="BL414" s="210"/>
      <c r="BM414" s="210"/>
      <c r="BN414" s="210"/>
      <c r="BO414" s="210"/>
      <c r="BP414" s="210"/>
      <c r="BQ414" s="210"/>
      <c r="BR414" s="210"/>
    </row>
    <row r="415" spans="1:70" ht="16.5" customHeight="1" x14ac:dyDescent="0.3">
      <c r="A415" s="219"/>
      <c r="B415" s="219"/>
      <c r="C415" s="219"/>
      <c r="D415" s="219"/>
      <c r="E415" s="219"/>
      <c r="F415" s="219"/>
      <c r="G415" s="219"/>
      <c r="H415" s="219"/>
      <c r="I415" s="219"/>
      <c r="J415" s="219"/>
      <c r="K415" s="219"/>
      <c r="L415" s="219"/>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row>
    <row r="416" spans="1:70" ht="16.5" customHeight="1" x14ac:dyDescent="0.3">
      <c r="A416" s="219"/>
      <c r="B416" s="219"/>
      <c r="C416" s="219"/>
      <c r="D416" s="219"/>
      <c r="E416" s="219"/>
      <c r="F416" s="219"/>
      <c r="G416" s="219"/>
      <c r="H416" s="219"/>
      <c r="I416" s="219"/>
      <c r="J416" s="219"/>
      <c r="K416" s="219"/>
      <c r="L416" s="219"/>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row>
    <row r="417" spans="1:70" ht="16.5" customHeight="1" x14ac:dyDescent="0.3">
      <c r="A417" s="219"/>
      <c r="B417" s="219"/>
      <c r="C417" s="219"/>
      <c r="D417" s="219"/>
      <c r="E417" s="219"/>
      <c r="F417" s="219"/>
      <c r="G417" s="219"/>
      <c r="H417" s="219"/>
      <c r="I417" s="219"/>
      <c r="J417" s="219"/>
      <c r="K417" s="219"/>
      <c r="L417" s="219"/>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210"/>
      <c r="BJ417" s="210"/>
      <c r="BK417" s="210"/>
      <c r="BL417" s="210"/>
      <c r="BM417" s="210"/>
      <c r="BN417" s="210"/>
      <c r="BO417" s="210"/>
      <c r="BP417" s="210"/>
      <c r="BQ417" s="210"/>
      <c r="BR417" s="210"/>
    </row>
    <row r="418" spans="1:70" ht="16.5" customHeight="1" x14ac:dyDescent="0.3">
      <c r="A418" s="219"/>
      <c r="B418" s="219"/>
      <c r="C418" s="219"/>
      <c r="D418" s="219"/>
      <c r="E418" s="219"/>
      <c r="F418" s="219"/>
      <c r="G418" s="219"/>
      <c r="H418" s="219"/>
      <c r="I418" s="219"/>
      <c r="J418" s="219"/>
      <c r="K418" s="219"/>
      <c r="L418" s="219"/>
      <c r="M418" s="210"/>
      <c r="N418" s="210"/>
      <c r="O418" s="210"/>
      <c r="P418" s="210"/>
      <c r="Q418" s="210"/>
      <c r="R418" s="210"/>
      <c r="S418" s="210"/>
      <c r="T418" s="21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row>
    <row r="419" spans="1:70" ht="16.5" customHeight="1" x14ac:dyDescent="0.3">
      <c r="A419" s="219"/>
      <c r="B419" s="219"/>
      <c r="C419" s="219"/>
      <c r="D419" s="219"/>
      <c r="E419" s="219"/>
      <c r="F419" s="219"/>
      <c r="G419" s="219"/>
      <c r="H419" s="219"/>
      <c r="I419" s="219"/>
      <c r="J419" s="219"/>
      <c r="K419" s="219"/>
      <c r="L419" s="219"/>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row>
    <row r="420" spans="1:70" ht="16.5" customHeight="1" x14ac:dyDescent="0.3">
      <c r="A420" s="219"/>
      <c r="B420" s="219"/>
      <c r="C420" s="219"/>
      <c r="D420" s="219"/>
      <c r="E420" s="219"/>
      <c r="F420" s="219"/>
      <c r="G420" s="219"/>
      <c r="H420" s="219"/>
      <c r="I420" s="219"/>
      <c r="J420" s="219"/>
      <c r="K420" s="219"/>
      <c r="L420" s="219"/>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row>
    <row r="421" spans="1:70" ht="16.5" customHeight="1" x14ac:dyDescent="0.3">
      <c r="A421" s="219"/>
      <c r="B421" s="219"/>
      <c r="C421" s="219"/>
      <c r="D421" s="219"/>
      <c r="E421" s="219"/>
      <c r="F421" s="219"/>
      <c r="G421" s="219"/>
      <c r="H421" s="219"/>
      <c r="I421" s="219"/>
      <c r="J421" s="219"/>
      <c r="K421" s="219"/>
      <c r="L421" s="219"/>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row>
    <row r="422" spans="1:70" ht="16.5" customHeight="1" x14ac:dyDescent="0.3">
      <c r="A422" s="219"/>
      <c r="B422" s="219"/>
      <c r="C422" s="219"/>
      <c r="D422" s="219"/>
      <c r="E422" s="219"/>
      <c r="F422" s="219"/>
      <c r="G422" s="219"/>
      <c r="H422" s="219"/>
      <c r="I422" s="219"/>
      <c r="J422" s="219"/>
      <c r="K422" s="219"/>
      <c r="L422" s="219"/>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row>
    <row r="423" spans="1:70" ht="16.5" customHeight="1" x14ac:dyDescent="0.3">
      <c r="A423" s="219"/>
      <c r="B423" s="219"/>
      <c r="C423" s="219"/>
      <c r="D423" s="219"/>
      <c r="E423" s="219"/>
      <c r="F423" s="219"/>
      <c r="G423" s="219"/>
      <c r="H423" s="219"/>
      <c r="I423" s="219"/>
      <c r="J423" s="219"/>
      <c r="K423" s="219"/>
      <c r="L423" s="219"/>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row>
    <row r="424" spans="1:70" ht="16.5" customHeight="1" x14ac:dyDescent="0.3">
      <c r="A424" s="219"/>
      <c r="B424" s="219"/>
      <c r="C424" s="219"/>
      <c r="D424" s="219"/>
      <c r="E424" s="219"/>
      <c r="F424" s="219"/>
      <c r="G424" s="219"/>
      <c r="H424" s="219"/>
      <c r="I424" s="219"/>
      <c r="J424" s="219"/>
      <c r="K424" s="219"/>
      <c r="L424" s="219"/>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row>
    <row r="425" spans="1:70" ht="16.5" customHeight="1" x14ac:dyDescent="0.3">
      <c r="A425" s="219"/>
      <c r="B425" s="219"/>
      <c r="C425" s="219"/>
      <c r="D425" s="219"/>
      <c r="E425" s="219"/>
      <c r="F425" s="219"/>
      <c r="G425" s="219"/>
      <c r="H425" s="219"/>
      <c r="I425" s="219"/>
      <c r="J425" s="219"/>
      <c r="K425" s="219"/>
      <c r="L425" s="219"/>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210"/>
      <c r="BJ425" s="210"/>
      <c r="BK425" s="210"/>
      <c r="BL425" s="210"/>
      <c r="BM425" s="210"/>
      <c r="BN425" s="210"/>
      <c r="BO425" s="210"/>
      <c r="BP425" s="210"/>
      <c r="BQ425" s="210"/>
      <c r="BR425" s="210"/>
    </row>
    <row r="426" spans="1:70" ht="16.5" customHeight="1" x14ac:dyDescent="0.3">
      <c r="A426" s="219"/>
      <c r="B426" s="219"/>
      <c r="C426" s="219"/>
      <c r="D426" s="219"/>
      <c r="E426" s="219"/>
      <c r="F426" s="219"/>
      <c r="G426" s="219"/>
      <c r="H426" s="219"/>
      <c r="I426" s="219"/>
      <c r="J426" s="219"/>
      <c r="K426" s="219"/>
      <c r="L426" s="219"/>
      <c r="M426" s="210"/>
      <c r="N426" s="210"/>
      <c r="O426" s="210"/>
      <c r="P426" s="210"/>
      <c r="Q426" s="210"/>
      <c r="R426" s="210"/>
      <c r="S426" s="210"/>
      <c r="T426" s="21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210"/>
      <c r="BJ426" s="210"/>
      <c r="BK426" s="210"/>
      <c r="BL426" s="210"/>
      <c r="BM426" s="210"/>
      <c r="BN426" s="210"/>
      <c r="BO426" s="210"/>
      <c r="BP426" s="210"/>
      <c r="BQ426" s="210"/>
      <c r="BR426" s="210"/>
    </row>
    <row r="427" spans="1:70" ht="16.5" customHeight="1" x14ac:dyDescent="0.3">
      <c r="A427" s="219"/>
      <c r="B427" s="219"/>
      <c r="C427" s="219"/>
      <c r="D427" s="219"/>
      <c r="E427" s="219"/>
      <c r="F427" s="219"/>
      <c r="G427" s="219"/>
      <c r="H427" s="219"/>
      <c r="I427" s="219"/>
      <c r="J427" s="219"/>
      <c r="K427" s="219"/>
      <c r="L427" s="219"/>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row>
    <row r="428" spans="1:70" ht="16.5" customHeight="1" x14ac:dyDescent="0.3">
      <c r="A428" s="219"/>
      <c r="B428" s="219"/>
      <c r="C428" s="219"/>
      <c r="D428" s="219"/>
      <c r="E428" s="219"/>
      <c r="F428" s="219"/>
      <c r="G428" s="219"/>
      <c r="H428" s="219"/>
      <c r="I428" s="219"/>
      <c r="J428" s="219"/>
      <c r="K428" s="219"/>
      <c r="L428" s="219"/>
      <c r="M428" s="210"/>
      <c r="N428" s="210"/>
      <c r="O428" s="210"/>
      <c r="P428" s="210"/>
      <c r="Q428" s="210"/>
      <c r="R428" s="210"/>
      <c r="S428" s="210"/>
      <c r="T428" s="21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210"/>
      <c r="BP428" s="210"/>
      <c r="BQ428" s="210"/>
      <c r="BR428" s="210"/>
    </row>
    <row r="429" spans="1:70" ht="16.5" customHeight="1" x14ac:dyDescent="0.3">
      <c r="A429" s="219"/>
      <c r="B429" s="219"/>
      <c r="C429" s="219"/>
      <c r="D429" s="219"/>
      <c r="E429" s="219"/>
      <c r="F429" s="219"/>
      <c r="G429" s="219"/>
      <c r="H429" s="219"/>
      <c r="I429" s="219"/>
      <c r="J429" s="219"/>
      <c r="K429" s="219"/>
      <c r="L429" s="219"/>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210"/>
      <c r="BJ429" s="210"/>
      <c r="BK429" s="210"/>
      <c r="BL429" s="210"/>
      <c r="BM429" s="210"/>
      <c r="BN429" s="210"/>
      <c r="BO429" s="210"/>
      <c r="BP429" s="210"/>
      <c r="BQ429" s="210"/>
      <c r="BR429" s="210"/>
    </row>
    <row r="430" spans="1:70" ht="16.5" customHeight="1" x14ac:dyDescent="0.3">
      <c r="A430" s="219"/>
      <c r="B430" s="219"/>
      <c r="C430" s="219"/>
      <c r="D430" s="219"/>
      <c r="E430" s="219"/>
      <c r="F430" s="219"/>
      <c r="G430" s="219"/>
      <c r="H430" s="219"/>
      <c r="I430" s="219"/>
      <c r="J430" s="219"/>
      <c r="K430" s="219"/>
      <c r="L430" s="219"/>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row>
    <row r="431" spans="1:70" ht="16.5" customHeight="1" x14ac:dyDescent="0.3">
      <c r="A431" s="219"/>
      <c r="B431" s="219"/>
      <c r="C431" s="219"/>
      <c r="D431" s="219"/>
      <c r="E431" s="219"/>
      <c r="F431" s="219"/>
      <c r="G431" s="219"/>
      <c r="H431" s="219"/>
      <c r="I431" s="219"/>
      <c r="J431" s="219"/>
      <c r="K431" s="219"/>
      <c r="L431" s="219"/>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row>
    <row r="432" spans="1:70" ht="16.5" customHeight="1" x14ac:dyDescent="0.3">
      <c r="A432" s="219"/>
      <c r="B432" s="219"/>
      <c r="C432" s="219"/>
      <c r="D432" s="219"/>
      <c r="E432" s="219"/>
      <c r="F432" s="219"/>
      <c r="G432" s="219"/>
      <c r="H432" s="219"/>
      <c r="I432" s="219"/>
      <c r="J432" s="219"/>
      <c r="K432" s="219"/>
      <c r="L432" s="219"/>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210"/>
      <c r="BJ432" s="210"/>
      <c r="BK432" s="210"/>
      <c r="BL432" s="210"/>
      <c r="BM432" s="210"/>
      <c r="BN432" s="210"/>
      <c r="BO432" s="210"/>
      <c r="BP432" s="210"/>
      <c r="BQ432" s="210"/>
      <c r="BR432" s="210"/>
    </row>
    <row r="433" spans="1:70" ht="16.5" customHeight="1" x14ac:dyDescent="0.3">
      <c r="A433" s="219"/>
      <c r="B433" s="219"/>
      <c r="C433" s="219"/>
      <c r="D433" s="219"/>
      <c r="E433" s="219"/>
      <c r="F433" s="219"/>
      <c r="G433" s="219"/>
      <c r="H433" s="219"/>
      <c r="I433" s="219"/>
      <c r="J433" s="219"/>
      <c r="K433" s="219"/>
      <c r="L433" s="219"/>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row>
    <row r="434" spans="1:70" ht="16.5" customHeight="1" x14ac:dyDescent="0.3">
      <c r="A434" s="219"/>
      <c r="B434" s="219"/>
      <c r="C434" s="219"/>
      <c r="D434" s="219"/>
      <c r="E434" s="219"/>
      <c r="F434" s="219"/>
      <c r="G434" s="219"/>
      <c r="H434" s="219"/>
      <c r="I434" s="219"/>
      <c r="J434" s="219"/>
      <c r="K434" s="219"/>
      <c r="L434" s="219"/>
      <c r="M434" s="210"/>
      <c r="N434" s="210"/>
      <c r="O434" s="210"/>
      <c r="P434" s="210"/>
      <c r="Q434" s="210"/>
      <c r="R434" s="210"/>
      <c r="S434" s="210"/>
      <c r="T434" s="21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row>
    <row r="435" spans="1:70" ht="16.5" customHeight="1" x14ac:dyDescent="0.3">
      <c r="A435" s="219"/>
      <c r="B435" s="219"/>
      <c r="C435" s="219"/>
      <c r="D435" s="219"/>
      <c r="E435" s="219"/>
      <c r="F435" s="219"/>
      <c r="G435" s="219"/>
      <c r="H435" s="219"/>
      <c r="I435" s="219"/>
      <c r="J435" s="219"/>
      <c r="K435" s="219"/>
      <c r="L435" s="219"/>
      <c r="M435" s="210"/>
      <c r="N435" s="210"/>
      <c r="O435" s="210"/>
      <c r="P435" s="210"/>
      <c r="Q435" s="210"/>
      <c r="R435" s="210"/>
      <c r="S435" s="210"/>
      <c r="T435" s="210"/>
      <c r="U435" s="210"/>
      <c r="V435" s="210"/>
      <c r="W435" s="210"/>
      <c r="X435" s="210"/>
      <c r="Y435" s="210"/>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210"/>
      <c r="BJ435" s="210"/>
      <c r="BK435" s="210"/>
      <c r="BL435" s="210"/>
      <c r="BM435" s="210"/>
      <c r="BN435" s="210"/>
      <c r="BO435" s="210"/>
      <c r="BP435" s="210"/>
      <c r="BQ435" s="210"/>
      <c r="BR435" s="210"/>
    </row>
    <row r="436" spans="1:70" ht="16.5" customHeight="1" x14ac:dyDescent="0.3">
      <c r="A436" s="219"/>
      <c r="B436" s="219"/>
      <c r="C436" s="219"/>
      <c r="D436" s="219"/>
      <c r="E436" s="219"/>
      <c r="F436" s="219"/>
      <c r="G436" s="219"/>
      <c r="H436" s="219"/>
      <c r="I436" s="219"/>
      <c r="J436" s="219"/>
      <c r="K436" s="219"/>
      <c r="L436" s="219"/>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row>
    <row r="437" spans="1:70" ht="16.5" customHeight="1" x14ac:dyDescent="0.3">
      <c r="A437" s="219"/>
      <c r="B437" s="219"/>
      <c r="C437" s="219"/>
      <c r="D437" s="219"/>
      <c r="E437" s="219"/>
      <c r="F437" s="219"/>
      <c r="G437" s="219"/>
      <c r="H437" s="219"/>
      <c r="I437" s="219"/>
      <c r="J437" s="219"/>
      <c r="K437" s="219"/>
      <c r="L437" s="219"/>
      <c r="M437" s="210"/>
      <c r="N437" s="210"/>
      <c r="O437" s="210"/>
      <c r="P437" s="210"/>
      <c r="Q437" s="210"/>
      <c r="R437" s="210"/>
      <c r="S437" s="210"/>
      <c r="T437" s="210"/>
      <c r="U437" s="210"/>
      <c r="V437" s="210"/>
      <c r="W437" s="210"/>
      <c r="X437" s="210"/>
      <c r="Y437" s="210"/>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210"/>
      <c r="BJ437" s="210"/>
      <c r="BK437" s="210"/>
      <c r="BL437" s="210"/>
      <c r="BM437" s="210"/>
      <c r="BN437" s="210"/>
      <c r="BO437" s="210"/>
      <c r="BP437" s="210"/>
      <c r="BQ437" s="210"/>
      <c r="BR437" s="210"/>
    </row>
    <row r="438" spans="1:70" ht="16.5" customHeight="1" x14ac:dyDescent="0.3">
      <c r="A438" s="219"/>
      <c r="B438" s="219"/>
      <c r="C438" s="219"/>
      <c r="D438" s="219"/>
      <c r="E438" s="219"/>
      <c r="F438" s="219"/>
      <c r="G438" s="219"/>
      <c r="H438" s="219"/>
      <c r="I438" s="219"/>
      <c r="J438" s="219"/>
      <c r="K438" s="219"/>
      <c r="L438" s="219"/>
      <c r="M438" s="210"/>
      <c r="N438" s="210"/>
      <c r="O438" s="210"/>
      <c r="P438" s="210"/>
      <c r="Q438" s="210"/>
      <c r="R438" s="210"/>
      <c r="S438" s="210"/>
      <c r="T438" s="21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210"/>
      <c r="BJ438" s="210"/>
      <c r="BK438" s="210"/>
      <c r="BL438" s="210"/>
      <c r="BM438" s="210"/>
      <c r="BN438" s="210"/>
      <c r="BO438" s="210"/>
      <c r="BP438" s="210"/>
      <c r="BQ438" s="210"/>
      <c r="BR438" s="210"/>
    </row>
    <row r="439" spans="1:70" ht="16.5" customHeight="1" x14ac:dyDescent="0.3">
      <c r="A439" s="219"/>
      <c r="B439" s="219"/>
      <c r="C439" s="219"/>
      <c r="D439" s="219"/>
      <c r="E439" s="219"/>
      <c r="F439" s="219"/>
      <c r="G439" s="219"/>
      <c r="H439" s="219"/>
      <c r="I439" s="219"/>
      <c r="J439" s="219"/>
      <c r="K439" s="219"/>
      <c r="L439" s="219"/>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row>
    <row r="440" spans="1:70" ht="16.5" customHeight="1" x14ac:dyDescent="0.3">
      <c r="A440" s="219"/>
      <c r="B440" s="219"/>
      <c r="C440" s="219"/>
      <c r="D440" s="219"/>
      <c r="E440" s="219"/>
      <c r="F440" s="219"/>
      <c r="G440" s="219"/>
      <c r="H440" s="219"/>
      <c r="I440" s="219"/>
      <c r="J440" s="219"/>
      <c r="K440" s="219"/>
      <c r="L440" s="219"/>
      <c r="M440" s="210"/>
      <c r="N440" s="210"/>
      <c r="O440" s="210"/>
      <c r="P440" s="210"/>
      <c r="Q440" s="210"/>
      <c r="R440" s="210"/>
      <c r="S440" s="210"/>
      <c r="T440" s="21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row>
    <row r="441" spans="1:70" ht="16.5" customHeight="1" x14ac:dyDescent="0.3">
      <c r="A441" s="219"/>
      <c r="B441" s="219"/>
      <c r="C441" s="219"/>
      <c r="D441" s="219"/>
      <c r="E441" s="219"/>
      <c r="F441" s="219"/>
      <c r="G441" s="219"/>
      <c r="H441" s="219"/>
      <c r="I441" s="219"/>
      <c r="J441" s="219"/>
      <c r="K441" s="219"/>
      <c r="L441" s="219"/>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row>
    <row r="442" spans="1:70" ht="16.5" customHeight="1" x14ac:dyDescent="0.3">
      <c r="A442" s="219"/>
      <c r="B442" s="219"/>
      <c r="C442" s="219"/>
      <c r="D442" s="219"/>
      <c r="E442" s="219"/>
      <c r="F442" s="219"/>
      <c r="G442" s="219"/>
      <c r="H442" s="219"/>
      <c r="I442" s="219"/>
      <c r="J442" s="219"/>
      <c r="K442" s="219"/>
      <c r="L442" s="219"/>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row>
    <row r="443" spans="1:70" ht="16.5" customHeight="1" x14ac:dyDescent="0.3">
      <c r="A443" s="219"/>
      <c r="B443" s="219"/>
      <c r="C443" s="219"/>
      <c r="D443" s="219"/>
      <c r="E443" s="219"/>
      <c r="F443" s="219"/>
      <c r="G443" s="219"/>
      <c r="H443" s="219"/>
      <c r="I443" s="219"/>
      <c r="J443" s="219"/>
      <c r="K443" s="219"/>
      <c r="L443" s="219"/>
      <c r="M443" s="210"/>
      <c r="N443" s="210"/>
      <c r="O443" s="210"/>
      <c r="P443" s="210"/>
      <c r="Q443" s="210"/>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row>
    <row r="444" spans="1:70" ht="16.5" customHeight="1" x14ac:dyDescent="0.3">
      <c r="A444" s="219"/>
      <c r="B444" s="219"/>
      <c r="C444" s="219"/>
      <c r="D444" s="219"/>
      <c r="E444" s="219"/>
      <c r="F444" s="219"/>
      <c r="G444" s="219"/>
      <c r="H444" s="219"/>
      <c r="I444" s="219"/>
      <c r="J444" s="219"/>
      <c r="K444" s="219"/>
      <c r="L444" s="219"/>
      <c r="M444" s="210"/>
      <c r="N444" s="210"/>
      <c r="O444" s="210"/>
      <c r="P444" s="210"/>
      <c r="Q444" s="210"/>
      <c r="R444" s="210"/>
      <c r="S444" s="210"/>
      <c r="T444" s="21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210"/>
      <c r="BJ444" s="210"/>
      <c r="BK444" s="210"/>
      <c r="BL444" s="210"/>
      <c r="BM444" s="210"/>
      <c r="BN444" s="210"/>
      <c r="BO444" s="210"/>
      <c r="BP444" s="210"/>
      <c r="BQ444" s="210"/>
      <c r="BR444" s="210"/>
    </row>
    <row r="445" spans="1:70" ht="16.5" customHeight="1" x14ac:dyDescent="0.3">
      <c r="A445" s="219"/>
      <c r="B445" s="219"/>
      <c r="C445" s="219"/>
      <c r="D445" s="219"/>
      <c r="E445" s="219"/>
      <c r="F445" s="219"/>
      <c r="G445" s="219"/>
      <c r="H445" s="219"/>
      <c r="I445" s="219"/>
      <c r="J445" s="219"/>
      <c r="K445" s="219"/>
      <c r="L445" s="219"/>
      <c r="M445" s="210"/>
      <c r="N445" s="210"/>
      <c r="O445" s="210"/>
      <c r="P445" s="210"/>
      <c r="Q445" s="210"/>
      <c r="R445" s="210"/>
      <c r="S445" s="210"/>
      <c r="T445" s="210"/>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row>
    <row r="446" spans="1:70" ht="16.5" customHeight="1" x14ac:dyDescent="0.3">
      <c r="A446" s="219"/>
      <c r="B446" s="219"/>
      <c r="C446" s="219"/>
      <c r="D446" s="219"/>
      <c r="E446" s="219"/>
      <c r="F446" s="219"/>
      <c r="G446" s="219"/>
      <c r="H446" s="219"/>
      <c r="I446" s="219"/>
      <c r="J446" s="219"/>
      <c r="K446" s="219"/>
      <c r="L446" s="219"/>
      <c r="M446" s="210"/>
      <c r="N446" s="210"/>
      <c r="O446" s="210"/>
      <c r="P446" s="210"/>
      <c r="Q446" s="210"/>
      <c r="R446" s="210"/>
      <c r="S446" s="210"/>
      <c r="T446" s="21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row>
    <row r="447" spans="1:70" ht="16.5" customHeight="1" x14ac:dyDescent="0.3">
      <c r="A447" s="219"/>
      <c r="B447" s="219"/>
      <c r="C447" s="219"/>
      <c r="D447" s="219"/>
      <c r="E447" s="219"/>
      <c r="F447" s="219"/>
      <c r="G447" s="219"/>
      <c r="H447" s="219"/>
      <c r="I447" s="219"/>
      <c r="J447" s="219"/>
      <c r="K447" s="219"/>
      <c r="L447" s="219"/>
      <c r="M447" s="210"/>
      <c r="N447" s="210"/>
      <c r="O447" s="210"/>
      <c r="P447" s="210"/>
      <c r="Q447" s="210"/>
      <c r="R447" s="210"/>
      <c r="S447" s="210"/>
      <c r="T447" s="210"/>
      <c r="U447" s="210"/>
      <c r="V447" s="210"/>
      <c r="W447" s="210"/>
      <c r="X447" s="210"/>
      <c r="Y447" s="210"/>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row>
    <row r="448" spans="1:70" ht="16.5" customHeight="1" x14ac:dyDescent="0.3">
      <c r="A448" s="219"/>
      <c r="B448" s="219"/>
      <c r="C448" s="219"/>
      <c r="D448" s="219"/>
      <c r="E448" s="219"/>
      <c r="F448" s="219"/>
      <c r="G448" s="219"/>
      <c r="H448" s="219"/>
      <c r="I448" s="219"/>
      <c r="J448" s="219"/>
      <c r="K448" s="219"/>
      <c r="L448" s="219"/>
      <c r="M448" s="210"/>
      <c r="N448" s="210"/>
      <c r="O448" s="210"/>
      <c r="P448" s="210"/>
      <c r="Q448" s="210"/>
      <c r="R448" s="210"/>
      <c r="S448" s="210"/>
      <c r="T448" s="21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row>
    <row r="449" spans="1:70" ht="16.5" customHeight="1" x14ac:dyDescent="0.3">
      <c r="A449" s="219"/>
      <c r="B449" s="219"/>
      <c r="C449" s="219"/>
      <c r="D449" s="219"/>
      <c r="E449" s="219"/>
      <c r="F449" s="219"/>
      <c r="G449" s="219"/>
      <c r="H449" s="219"/>
      <c r="I449" s="219"/>
      <c r="J449" s="219"/>
      <c r="K449" s="219"/>
      <c r="L449" s="219"/>
      <c r="M449" s="210"/>
      <c r="N449" s="210"/>
      <c r="O449" s="210"/>
      <c r="P449" s="210"/>
      <c r="Q449" s="210"/>
      <c r="R449" s="210"/>
      <c r="S449" s="210"/>
      <c r="T449" s="210"/>
      <c r="U449" s="210"/>
      <c r="V449" s="210"/>
      <c r="W449" s="210"/>
      <c r="X449" s="210"/>
      <c r="Y449" s="210"/>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row>
    <row r="450" spans="1:70" ht="16.5" customHeight="1" x14ac:dyDescent="0.3">
      <c r="A450" s="219"/>
      <c r="B450" s="219"/>
      <c r="C450" s="219"/>
      <c r="D450" s="219"/>
      <c r="E450" s="219"/>
      <c r="F450" s="219"/>
      <c r="G450" s="219"/>
      <c r="H450" s="219"/>
      <c r="I450" s="219"/>
      <c r="J450" s="219"/>
      <c r="K450" s="219"/>
      <c r="L450" s="219"/>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row>
    <row r="451" spans="1:70" ht="16.5" customHeight="1" x14ac:dyDescent="0.3">
      <c r="A451" s="219"/>
      <c r="B451" s="219"/>
      <c r="C451" s="219"/>
      <c r="D451" s="219"/>
      <c r="E451" s="219"/>
      <c r="F451" s="219"/>
      <c r="G451" s="219"/>
      <c r="H451" s="219"/>
      <c r="I451" s="219"/>
      <c r="J451" s="219"/>
      <c r="K451" s="219"/>
      <c r="L451" s="219"/>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row>
    <row r="452" spans="1:70" ht="16.5" customHeight="1" x14ac:dyDescent="0.3">
      <c r="A452" s="219"/>
      <c r="B452" s="219"/>
      <c r="C452" s="219"/>
      <c r="D452" s="219"/>
      <c r="E452" s="219"/>
      <c r="F452" s="219"/>
      <c r="G452" s="219"/>
      <c r="H452" s="219"/>
      <c r="I452" s="219"/>
      <c r="J452" s="219"/>
      <c r="K452" s="219"/>
      <c r="L452" s="219"/>
      <c r="M452" s="210"/>
      <c r="N452" s="210"/>
      <c r="O452" s="210"/>
      <c r="P452" s="210"/>
      <c r="Q452" s="210"/>
      <c r="R452" s="210"/>
      <c r="S452" s="210"/>
      <c r="T452" s="21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row>
    <row r="453" spans="1:70" ht="16.5" customHeight="1" x14ac:dyDescent="0.3">
      <c r="A453" s="219"/>
      <c r="B453" s="219"/>
      <c r="C453" s="219"/>
      <c r="D453" s="219"/>
      <c r="E453" s="219"/>
      <c r="F453" s="219"/>
      <c r="G453" s="219"/>
      <c r="H453" s="219"/>
      <c r="I453" s="219"/>
      <c r="J453" s="219"/>
      <c r="K453" s="219"/>
      <c r="L453" s="219"/>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row>
    <row r="454" spans="1:70" ht="16.5" customHeight="1" x14ac:dyDescent="0.3">
      <c r="A454" s="219"/>
      <c r="B454" s="219"/>
      <c r="C454" s="219"/>
      <c r="D454" s="219"/>
      <c r="E454" s="219"/>
      <c r="F454" s="219"/>
      <c r="G454" s="219"/>
      <c r="H454" s="219"/>
      <c r="I454" s="219"/>
      <c r="J454" s="219"/>
      <c r="K454" s="219"/>
      <c r="L454" s="219"/>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row>
    <row r="455" spans="1:70" ht="16.5" customHeight="1" x14ac:dyDescent="0.3">
      <c r="A455" s="219"/>
      <c r="B455" s="219"/>
      <c r="C455" s="219"/>
      <c r="D455" s="219"/>
      <c r="E455" s="219"/>
      <c r="F455" s="219"/>
      <c r="G455" s="219"/>
      <c r="H455" s="219"/>
      <c r="I455" s="219"/>
      <c r="J455" s="219"/>
      <c r="K455" s="219"/>
      <c r="L455" s="219"/>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row>
    <row r="456" spans="1:70" ht="16.5" customHeight="1" x14ac:dyDescent="0.3">
      <c r="A456" s="219"/>
      <c r="B456" s="219"/>
      <c r="C456" s="219"/>
      <c r="D456" s="219"/>
      <c r="E456" s="219"/>
      <c r="F456" s="219"/>
      <c r="G456" s="219"/>
      <c r="H456" s="219"/>
      <c r="I456" s="219"/>
      <c r="J456" s="219"/>
      <c r="K456" s="219"/>
      <c r="L456" s="219"/>
      <c r="M456" s="210"/>
      <c r="N456" s="210"/>
      <c r="O456" s="210"/>
      <c r="P456" s="210"/>
      <c r="Q456" s="210"/>
      <c r="R456" s="210"/>
      <c r="S456" s="210"/>
      <c r="T456" s="21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row>
    <row r="457" spans="1:70" ht="16.5" customHeight="1" x14ac:dyDescent="0.3">
      <c r="A457" s="219"/>
      <c r="B457" s="219"/>
      <c r="C457" s="219"/>
      <c r="D457" s="219"/>
      <c r="E457" s="219"/>
      <c r="F457" s="219"/>
      <c r="G457" s="219"/>
      <c r="H457" s="219"/>
      <c r="I457" s="219"/>
      <c r="J457" s="219"/>
      <c r="K457" s="219"/>
      <c r="L457" s="219"/>
      <c r="M457" s="210"/>
      <c r="N457" s="210"/>
      <c r="O457" s="210"/>
      <c r="P457" s="210"/>
      <c r="Q457" s="210"/>
      <c r="R457" s="210"/>
      <c r="S457" s="210"/>
      <c r="T457" s="210"/>
      <c r="U457" s="210"/>
      <c r="V457" s="210"/>
      <c r="W457" s="210"/>
      <c r="X457" s="210"/>
      <c r="Y457" s="210"/>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row>
    <row r="458" spans="1:70" ht="16.5" customHeight="1" x14ac:dyDescent="0.3">
      <c r="A458" s="219"/>
      <c r="B458" s="219"/>
      <c r="C458" s="219"/>
      <c r="D458" s="219"/>
      <c r="E458" s="219"/>
      <c r="F458" s="219"/>
      <c r="G458" s="219"/>
      <c r="H458" s="219"/>
      <c r="I458" s="219"/>
      <c r="J458" s="219"/>
      <c r="K458" s="219"/>
      <c r="L458" s="219"/>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row>
    <row r="459" spans="1:70" ht="16.5" customHeight="1" x14ac:dyDescent="0.3">
      <c r="A459" s="219"/>
      <c r="B459" s="219"/>
      <c r="C459" s="219"/>
      <c r="D459" s="219"/>
      <c r="E459" s="219"/>
      <c r="F459" s="219"/>
      <c r="G459" s="219"/>
      <c r="H459" s="219"/>
      <c r="I459" s="219"/>
      <c r="J459" s="219"/>
      <c r="K459" s="219"/>
      <c r="L459" s="219"/>
      <c r="M459" s="210"/>
      <c r="N459" s="210"/>
      <c r="O459" s="210"/>
      <c r="P459" s="210"/>
      <c r="Q459" s="210"/>
      <c r="R459" s="210"/>
      <c r="S459" s="210"/>
      <c r="T459" s="210"/>
      <c r="U459" s="210"/>
      <c r="V459" s="210"/>
      <c r="W459" s="210"/>
      <c r="X459" s="210"/>
      <c r="Y459" s="210"/>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row>
    <row r="460" spans="1:70" ht="16.5" customHeight="1" x14ac:dyDescent="0.3">
      <c r="A460" s="219"/>
      <c r="B460" s="219"/>
      <c r="C460" s="219"/>
      <c r="D460" s="219"/>
      <c r="E460" s="219"/>
      <c r="F460" s="219"/>
      <c r="G460" s="219"/>
      <c r="H460" s="219"/>
      <c r="I460" s="219"/>
      <c r="J460" s="219"/>
      <c r="K460" s="219"/>
      <c r="L460" s="219"/>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row>
    <row r="461" spans="1:70" ht="16.5" customHeight="1" x14ac:dyDescent="0.3">
      <c r="A461" s="219"/>
      <c r="B461" s="219"/>
      <c r="C461" s="219"/>
      <c r="D461" s="219"/>
      <c r="E461" s="219"/>
      <c r="F461" s="219"/>
      <c r="G461" s="219"/>
      <c r="H461" s="219"/>
      <c r="I461" s="219"/>
      <c r="J461" s="219"/>
      <c r="K461" s="219"/>
      <c r="L461" s="219"/>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row>
    <row r="462" spans="1:70" ht="16.5" customHeight="1" x14ac:dyDescent="0.3">
      <c r="A462" s="219"/>
      <c r="B462" s="219"/>
      <c r="C462" s="219"/>
      <c r="D462" s="219"/>
      <c r="E462" s="219"/>
      <c r="F462" s="219"/>
      <c r="G462" s="219"/>
      <c r="H462" s="219"/>
      <c r="I462" s="219"/>
      <c r="J462" s="219"/>
      <c r="K462" s="219"/>
      <c r="L462" s="219"/>
      <c r="M462" s="210"/>
      <c r="N462" s="210"/>
      <c r="O462" s="210"/>
      <c r="P462" s="210"/>
      <c r="Q462" s="210"/>
      <c r="R462" s="210"/>
      <c r="S462" s="210"/>
      <c r="T462" s="21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210"/>
      <c r="BJ462" s="210"/>
      <c r="BK462" s="210"/>
      <c r="BL462" s="210"/>
      <c r="BM462" s="210"/>
      <c r="BN462" s="210"/>
      <c r="BO462" s="210"/>
      <c r="BP462" s="210"/>
      <c r="BQ462" s="210"/>
      <c r="BR462" s="210"/>
    </row>
    <row r="463" spans="1:70" ht="16.5" customHeight="1" x14ac:dyDescent="0.3">
      <c r="A463" s="219"/>
      <c r="B463" s="219"/>
      <c r="C463" s="219"/>
      <c r="D463" s="219"/>
      <c r="E463" s="219"/>
      <c r="F463" s="219"/>
      <c r="G463" s="219"/>
      <c r="H463" s="219"/>
      <c r="I463" s="219"/>
      <c r="J463" s="219"/>
      <c r="K463" s="219"/>
      <c r="L463" s="219"/>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row>
    <row r="464" spans="1:70" ht="16.5" customHeight="1" x14ac:dyDescent="0.3">
      <c r="A464" s="219"/>
      <c r="B464" s="219"/>
      <c r="C464" s="219"/>
      <c r="D464" s="219"/>
      <c r="E464" s="219"/>
      <c r="F464" s="219"/>
      <c r="G464" s="219"/>
      <c r="H464" s="219"/>
      <c r="I464" s="219"/>
      <c r="J464" s="219"/>
      <c r="K464" s="219"/>
      <c r="L464" s="219"/>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row>
    <row r="465" spans="1:70" ht="16.5" customHeight="1" x14ac:dyDescent="0.3">
      <c r="A465" s="219"/>
      <c r="B465" s="219"/>
      <c r="C465" s="219"/>
      <c r="D465" s="219"/>
      <c r="E465" s="219"/>
      <c r="F465" s="219"/>
      <c r="G465" s="219"/>
      <c r="H465" s="219"/>
      <c r="I465" s="219"/>
      <c r="J465" s="219"/>
      <c r="K465" s="219"/>
      <c r="L465" s="219"/>
      <c r="M465" s="210"/>
      <c r="N465" s="210"/>
      <c r="O465" s="210"/>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row>
    <row r="466" spans="1:70" ht="16.5" customHeight="1" x14ac:dyDescent="0.3">
      <c r="A466" s="219"/>
      <c r="B466" s="219"/>
      <c r="C466" s="219"/>
      <c r="D466" s="219"/>
      <c r="E466" s="219"/>
      <c r="F466" s="219"/>
      <c r="G466" s="219"/>
      <c r="H466" s="219"/>
      <c r="I466" s="219"/>
      <c r="J466" s="219"/>
      <c r="K466" s="219"/>
      <c r="L466" s="219"/>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row>
    <row r="467" spans="1:70" ht="16.5" customHeight="1" x14ac:dyDescent="0.3">
      <c r="A467" s="219"/>
      <c r="B467" s="219"/>
      <c r="C467" s="219"/>
      <c r="D467" s="219"/>
      <c r="E467" s="219"/>
      <c r="F467" s="219"/>
      <c r="G467" s="219"/>
      <c r="H467" s="219"/>
      <c r="I467" s="219"/>
      <c r="J467" s="219"/>
      <c r="K467" s="219"/>
      <c r="L467" s="219"/>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row>
    <row r="468" spans="1:70" ht="16.5" customHeight="1" x14ac:dyDescent="0.3">
      <c r="A468" s="219"/>
      <c r="B468" s="219"/>
      <c r="C468" s="219"/>
      <c r="D468" s="219"/>
      <c r="E468" s="219"/>
      <c r="F468" s="219"/>
      <c r="G468" s="219"/>
      <c r="H468" s="219"/>
      <c r="I468" s="219"/>
      <c r="J468" s="219"/>
      <c r="K468" s="219"/>
      <c r="L468" s="219"/>
      <c r="M468" s="210"/>
      <c r="N468" s="210"/>
      <c r="O468" s="210"/>
      <c r="P468" s="210"/>
      <c r="Q468" s="210"/>
      <c r="R468" s="210"/>
      <c r="S468" s="210"/>
      <c r="T468" s="21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row>
    <row r="469" spans="1:70" ht="16.5" customHeight="1" x14ac:dyDescent="0.3">
      <c r="A469" s="219"/>
      <c r="B469" s="219"/>
      <c r="C469" s="219"/>
      <c r="D469" s="219"/>
      <c r="E469" s="219"/>
      <c r="F469" s="219"/>
      <c r="G469" s="219"/>
      <c r="H469" s="219"/>
      <c r="I469" s="219"/>
      <c r="J469" s="219"/>
      <c r="K469" s="219"/>
      <c r="L469" s="219"/>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row>
    <row r="470" spans="1:70" ht="16.5" customHeight="1" x14ac:dyDescent="0.3">
      <c r="A470" s="219"/>
      <c r="B470" s="219"/>
      <c r="C470" s="219"/>
      <c r="D470" s="219"/>
      <c r="E470" s="219"/>
      <c r="F470" s="219"/>
      <c r="G470" s="219"/>
      <c r="H470" s="219"/>
      <c r="I470" s="219"/>
      <c r="J470" s="219"/>
      <c r="K470" s="219"/>
      <c r="L470" s="219"/>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row>
    <row r="471" spans="1:70" ht="16.5" customHeight="1" x14ac:dyDescent="0.3">
      <c r="A471" s="219"/>
      <c r="B471" s="219"/>
      <c r="C471" s="219"/>
      <c r="D471" s="219"/>
      <c r="E471" s="219"/>
      <c r="F471" s="219"/>
      <c r="G471" s="219"/>
      <c r="H471" s="219"/>
      <c r="I471" s="219"/>
      <c r="J471" s="219"/>
      <c r="K471" s="219"/>
      <c r="L471" s="219"/>
      <c r="M471" s="210"/>
      <c r="N471" s="210"/>
      <c r="O471" s="210"/>
      <c r="P471" s="210"/>
      <c r="Q471" s="210"/>
      <c r="R471" s="210"/>
      <c r="S471" s="210"/>
      <c r="T471" s="210"/>
      <c r="U471" s="210"/>
      <c r="V471" s="210"/>
      <c r="W471" s="210"/>
      <c r="X471" s="210"/>
      <c r="Y471" s="210"/>
      <c r="Z471" s="210"/>
      <c r="AA471" s="210"/>
      <c r="AB471" s="210"/>
      <c r="AC471" s="210"/>
      <c r="AD471" s="210"/>
      <c r="AE471" s="210"/>
      <c r="AF471" s="210"/>
      <c r="AG471" s="210"/>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row>
    <row r="472" spans="1:70" ht="16.5" customHeight="1" x14ac:dyDescent="0.3">
      <c r="A472" s="219"/>
      <c r="B472" s="219"/>
      <c r="C472" s="219"/>
      <c r="D472" s="219"/>
      <c r="E472" s="219"/>
      <c r="F472" s="219"/>
      <c r="G472" s="219"/>
      <c r="H472" s="219"/>
      <c r="I472" s="219"/>
      <c r="J472" s="219"/>
      <c r="K472" s="219"/>
      <c r="L472" s="219"/>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row>
    <row r="473" spans="1:70" ht="16.5" customHeight="1" x14ac:dyDescent="0.3">
      <c r="A473" s="219"/>
      <c r="B473" s="219"/>
      <c r="C473" s="219"/>
      <c r="D473" s="219"/>
      <c r="E473" s="219"/>
      <c r="F473" s="219"/>
      <c r="G473" s="219"/>
      <c r="H473" s="219"/>
      <c r="I473" s="219"/>
      <c r="J473" s="219"/>
      <c r="K473" s="219"/>
      <c r="L473" s="219"/>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row>
    <row r="474" spans="1:70" ht="16.5" customHeight="1" x14ac:dyDescent="0.3">
      <c r="A474" s="219"/>
      <c r="B474" s="219"/>
      <c r="C474" s="219"/>
      <c r="D474" s="219"/>
      <c r="E474" s="219"/>
      <c r="F474" s="219"/>
      <c r="G474" s="219"/>
      <c r="H474" s="219"/>
      <c r="I474" s="219"/>
      <c r="J474" s="219"/>
      <c r="K474" s="219"/>
      <c r="L474" s="219"/>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row>
    <row r="475" spans="1:70" ht="16.5" customHeight="1" x14ac:dyDescent="0.3">
      <c r="A475" s="219"/>
      <c r="B475" s="219"/>
      <c r="C475" s="219"/>
      <c r="D475" s="219"/>
      <c r="E475" s="219"/>
      <c r="F475" s="219"/>
      <c r="G475" s="219"/>
      <c r="H475" s="219"/>
      <c r="I475" s="219"/>
      <c r="J475" s="219"/>
      <c r="K475" s="219"/>
      <c r="L475" s="219"/>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row>
    <row r="476" spans="1:70" ht="16.5" customHeight="1" x14ac:dyDescent="0.3">
      <c r="A476" s="219"/>
      <c r="B476" s="219"/>
      <c r="C476" s="219"/>
      <c r="D476" s="219"/>
      <c r="E476" s="219"/>
      <c r="F476" s="219"/>
      <c r="G476" s="219"/>
      <c r="H476" s="219"/>
      <c r="I476" s="219"/>
      <c r="J476" s="219"/>
      <c r="K476" s="219"/>
      <c r="L476" s="219"/>
      <c r="M476" s="210"/>
      <c r="N476" s="210"/>
      <c r="O476" s="210"/>
      <c r="P476" s="210"/>
      <c r="Q476" s="210"/>
      <c r="R476" s="210"/>
      <c r="S476" s="210"/>
      <c r="T476" s="21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row>
    <row r="477" spans="1:70" ht="16.5" customHeight="1" x14ac:dyDescent="0.3">
      <c r="A477" s="219"/>
      <c r="B477" s="219"/>
      <c r="C477" s="219"/>
      <c r="D477" s="219"/>
      <c r="E477" s="219"/>
      <c r="F477" s="219"/>
      <c r="G477" s="219"/>
      <c r="H477" s="219"/>
      <c r="I477" s="219"/>
      <c r="J477" s="219"/>
      <c r="K477" s="219"/>
      <c r="L477" s="219"/>
      <c r="M477" s="210"/>
      <c r="N477" s="210"/>
      <c r="O477" s="210"/>
      <c r="P477" s="210"/>
      <c r="Q477" s="210"/>
      <c r="R477" s="210"/>
      <c r="S477" s="210"/>
      <c r="T477" s="210"/>
      <c r="U477" s="210"/>
      <c r="V477" s="210"/>
      <c r="W477" s="210"/>
      <c r="X477" s="210"/>
      <c r="Y477" s="210"/>
      <c r="Z477" s="210"/>
      <c r="AA477" s="210"/>
      <c r="AB477" s="210"/>
      <c r="AC477" s="210"/>
      <c r="AD477" s="210"/>
      <c r="AE477" s="210"/>
      <c r="AF477" s="210"/>
      <c r="AG477" s="210"/>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row>
    <row r="478" spans="1:70" ht="16.5" customHeight="1" x14ac:dyDescent="0.3">
      <c r="A478" s="219"/>
      <c r="B478" s="219"/>
      <c r="C478" s="219"/>
      <c r="D478" s="219"/>
      <c r="E478" s="219"/>
      <c r="F478" s="219"/>
      <c r="G478" s="219"/>
      <c r="H478" s="219"/>
      <c r="I478" s="219"/>
      <c r="J478" s="219"/>
      <c r="K478" s="219"/>
      <c r="L478" s="219"/>
      <c r="M478" s="210"/>
      <c r="N478" s="210"/>
      <c r="O478" s="210"/>
      <c r="P478" s="210"/>
      <c r="Q478" s="210"/>
      <c r="R478" s="210"/>
      <c r="S478" s="210"/>
      <c r="T478" s="21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row>
    <row r="479" spans="1:70" ht="16.5" customHeight="1" x14ac:dyDescent="0.3">
      <c r="A479" s="219"/>
      <c r="B479" s="219"/>
      <c r="C479" s="219"/>
      <c r="D479" s="219"/>
      <c r="E479" s="219"/>
      <c r="F479" s="219"/>
      <c r="G479" s="219"/>
      <c r="H479" s="219"/>
      <c r="I479" s="219"/>
      <c r="J479" s="219"/>
      <c r="K479" s="219"/>
      <c r="L479" s="219"/>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row>
    <row r="480" spans="1:70" ht="16.5" customHeight="1" x14ac:dyDescent="0.3">
      <c r="A480" s="219"/>
      <c r="B480" s="219"/>
      <c r="C480" s="219"/>
      <c r="D480" s="219"/>
      <c r="E480" s="219"/>
      <c r="F480" s="219"/>
      <c r="G480" s="219"/>
      <c r="H480" s="219"/>
      <c r="I480" s="219"/>
      <c r="J480" s="219"/>
      <c r="K480" s="219"/>
      <c r="L480" s="219"/>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row>
    <row r="481" spans="1:70" ht="16.5" customHeight="1" x14ac:dyDescent="0.3">
      <c r="A481" s="219"/>
      <c r="B481" s="219"/>
      <c r="C481" s="219"/>
      <c r="D481" s="219"/>
      <c r="E481" s="219"/>
      <c r="F481" s="219"/>
      <c r="G481" s="219"/>
      <c r="H481" s="219"/>
      <c r="I481" s="219"/>
      <c r="J481" s="219"/>
      <c r="K481" s="219"/>
      <c r="L481" s="219"/>
      <c r="M481" s="210"/>
      <c r="N481" s="210"/>
      <c r="O481" s="210"/>
      <c r="P481" s="210"/>
      <c r="Q481" s="210"/>
      <c r="R481" s="210"/>
      <c r="S481" s="210"/>
      <c r="T481" s="210"/>
      <c r="U481" s="210"/>
      <c r="V481" s="210"/>
      <c r="W481" s="210"/>
      <c r="X481" s="210"/>
      <c r="Y481" s="210"/>
      <c r="Z481" s="210"/>
      <c r="AA481" s="210"/>
      <c r="AB481" s="210"/>
      <c r="AC481" s="210"/>
      <c r="AD481" s="210"/>
      <c r="AE481" s="210"/>
      <c r="AF481" s="210"/>
      <c r="AG481" s="210"/>
      <c r="AH481" s="210"/>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row>
    <row r="482" spans="1:70" ht="16.5" customHeight="1" x14ac:dyDescent="0.3">
      <c r="A482" s="219"/>
      <c r="B482" s="219"/>
      <c r="C482" s="219"/>
      <c r="D482" s="219"/>
      <c r="E482" s="219"/>
      <c r="F482" s="219"/>
      <c r="G482" s="219"/>
      <c r="H482" s="219"/>
      <c r="I482" s="219"/>
      <c r="J482" s="219"/>
      <c r="K482" s="219"/>
      <c r="L482" s="219"/>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row>
    <row r="483" spans="1:70" ht="16.5" customHeight="1" x14ac:dyDescent="0.3">
      <c r="A483" s="219"/>
      <c r="B483" s="219"/>
      <c r="C483" s="219"/>
      <c r="D483" s="219"/>
      <c r="E483" s="219"/>
      <c r="F483" s="219"/>
      <c r="G483" s="219"/>
      <c r="H483" s="219"/>
      <c r="I483" s="219"/>
      <c r="J483" s="219"/>
      <c r="K483" s="219"/>
      <c r="L483" s="219"/>
      <c r="M483" s="210"/>
      <c r="N483" s="210"/>
      <c r="O483" s="210"/>
      <c r="P483" s="210"/>
      <c r="Q483" s="210"/>
      <c r="R483" s="210"/>
      <c r="S483" s="210"/>
      <c r="T483" s="210"/>
      <c r="U483" s="210"/>
      <c r="V483" s="210"/>
      <c r="W483" s="210"/>
      <c r="X483" s="210"/>
      <c r="Y483" s="210"/>
      <c r="Z483" s="210"/>
      <c r="AA483" s="210"/>
      <c r="AB483" s="210"/>
      <c r="AC483" s="210"/>
      <c r="AD483" s="210"/>
      <c r="AE483" s="210"/>
      <c r="AF483" s="210"/>
      <c r="AG483" s="210"/>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row>
    <row r="484" spans="1:70" ht="16.5" customHeight="1" x14ac:dyDescent="0.3">
      <c r="A484" s="219"/>
      <c r="B484" s="219"/>
      <c r="C484" s="219"/>
      <c r="D484" s="219"/>
      <c r="E484" s="219"/>
      <c r="F484" s="219"/>
      <c r="G484" s="219"/>
      <c r="H484" s="219"/>
      <c r="I484" s="219"/>
      <c r="J484" s="219"/>
      <c r="K484" s="219"/>
      <c r="L484" s="219"/>
      <c r="M484" s="210"/>
      <c r="N484" s="210"/>
      <c r="O484" s="210"/>
      <c r="P484" s="210"/>
      <c r="Q484" s="210"/>
      <c r="R484" s="210"/>
      <c r="S484" s="210"/>
      <c r="T484" s="21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row>
    <row r="485" spans="1:70" ht="16.5" customHeight="1" x14ac:dyDescent="0.3">
      <c r="A485" s="219"/>
      <c r="B485" s="219"/>
      <c r="C485" s="219"/>
      <c r="D485" s="219"/>
      <c r="E485" s="219"/>
      <c r="F485" s="219"/>
      <c r="G485" s="219"/>
      <c r="H485" s="219"/>
      <c r="I485" s="219"/>
      <c r="J485" s="219"/>
      <c r="K485" s="219"/>
      <c r="L485" s="219"/>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row>
    <row r="486" spans="1:70" ht="16.5" customHeight="1" x14ac:dyDescent="0.3">
      <c r="A486" s="219"/>
      <c r="B486" s="219"/>
      <c r="C486" s="219"/>
      <c r="D486" s="219"/>
      <c r="E486" s="219"/>
      <c r="F486" s="219"/>
      <c r="G486" s="219"/>
      <c r="H486" s="219"/>
      <c r="I486" s="219"/>
      <c r="J486" s="219"/>
      <c r="K486" s="219"/>
      <c r="L486" s="219"/>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row>
    <row r="487" spans="1:70" ht="16.5" customHeight="1" x14ac:dyDescent="0.3">
      <c r="A487" s="219"/>
      <c r="B487" s="219"/>
      <c r="C487" s="219"/>
      <c r="D487" s="219"/>
      <c r="E487" s="219"/>
      <c r="F487" s="219"/>
      <c r="G487" s="219"/>
      <c r="H487" s="219"/>
      <c r="I487" s="219"/>
      <c r="J487" s="219"/>
      <c r="K487" s="219"/>
      <c r="L487" s="219"/>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row>
    <row r="488" spans="1:70" ht="16.5" customHeight="1" x14ac:dyDescent="0.3">
      <c r="A488" s="219"/>
      <c r="B488" s="219"/>
      <c r="C488" s="219"/>
      <c r="D488" s="219"/>
      <c r="E488" s="219"/>
      <c r="F488" s="219"/>
      <c r="G488" s="219"/>
      <c r="H488" s="219"/>
      <c r="I488" s="219"/>
      <c r="J488" s="219"/>
      <c r="K488" s="219"/>
      <c r="L488" s="219"/>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row>
    <row r="489" spans="1:70" ht="16.5" customHeight="1" x14ac:dyDescent="0.3">
      <c r="A489" s="219"/>
      <c r="B489" s="219"/>
      <c r="C489" s="219"/>
      <c r="D489" s="219"/>
      <c r="E489" s="219"/>
      <c r="F489" s="219"/>
      <c r="G489" s="219"/>
      <c r="H489" s="219"/>
      <c r="I489" s="219"/>
      <c r="J489" s="219"/>
      <c r="K489" s="219"/>
      <c r="L489" s="219"/>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row>
    <row r="490" spans="1:70" ht="16.5" customHeight="1" x14ac:dyDescent="0.3">
      <c r="A490" s="219"/>
      <c r="B490" s="219"/>
      <c r="C490" s="219"/>
      <c r="D490" s="219"/>
      <c r="E490" s="219"/>
      <c r="F490" s="219"/>
      <c r="G490" s="219"/>
      <c r="H490" s="219"/>
      <c r="I490" s="219"/>
      <c r="J490" s="219"/>
      <c r="K490" s="219"/>
      <c r="L490" s="219"/>
      <c r="M490" s="210"/>
      <c r="N490" s="210"/>
      <c r="O490" s="210"/>
      <c r="P490" s="210"/>
      <c r="Q490" s="210"/>
      <c r="R490" s="210"/>
      <c r="S490" s="210"/>
      <c r="T490" s="21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c r="BI490" s="210"/>
      <c r="BJ490" s="210"/>
      <c r="BK490" s="210"/>
      <c r="BL490" s="210"/>
      <c r="BM490" s="210"/>
      <c r="BN490" s="210"/>
      <c r="BO490" s="210"/>
      <c r="BP490" s="210"/>
      <c r="BQ490" s="210"/>
      <c r="BR490" s="210"/>
    </row>
    <row r="491" spans="1:70" ht="16.5" customHeight="1" x14ac:dyDescent="0.3">
      <c r="A491" s="219"/>
      <c r="B491" s="219"/>
      <c r="C491" s="219"/>
      <c r="D491" s="219"/>
      <c r="E491" s="219"/>
      <c r="F491" s="219"/>
      <c r="G491" s="219"/>
      <c r="H491" s="219"/>
      <c r="I491" s="219"/>
      <c r="J491" s="219"/>
      <c r="K491" s="219"/>
      <c r="L491" s="219"/>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row>
    <row r="492" spans="1:70" ht="16.5" customHeight="1" x14ac:dyDescent="0.3">
      <c r="A492" s="219"/>
      <c r="B492" s="219"/>
      <c r="C492" s="219"/>
      <c r="D492" s="219"/>
      <c r="E492" s="219"/>
      <c r="F492" s="219"/>
      <c r="G492" s="219"/>
      <c r="H492" s="219"/>
      <c r="I492" s="219"/>
      <c r="J492" s="219"/>
      <c r="K492" s="219"/>
      <c r="L492" s="219"/>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row>
    <row r="493" spans="1:70" ht="16.5" customHeight="1" x14ac:dyDescent="0.3">
      <c r="A493" s="219"/>
      <c r="B493" s="219"/>
      <c r="C493" s="219"/>
      <c r="D493" s="219"/>
      <c r="E493" s="219"/>
      <c r="F493" s="219"/>
      <c r="G493" s="219"/>
      <c r="H493" s="219"/>
      <c r="I493" s="219"/>
      <c r="J493" s="219"/>
      <c r="K493" s="219"/>
      <c r="L493" s="219"/>
      <c r="M493" s="210"/>
      <c r="N493" s="210"/>
      <c r="O493" s="210"/>
      <c r="P493" s="210"/>
      <c r="Q493" s="210"/>
      <c r="R493" s="210"/>
      <c r="S493" s="210"/>
      <c r="T493" s="210"/>
      <c r="U493" s="210"/>
      <c r="V493" s="210"/>
      <c r="W493" s="210"/>
      <c r="X493" s="210"/>
      <c r="Y493" s="210"/>
      <c r="Z493" s="210"/>
      <c r="AA493" s="210"/>
      <c r="AB493" s="210"/>
      <c r="AC493" s="210"/>
      <c r="AD493" s="210"/>
      <c r="AE493" s="210"/>
      <c r="AF493" s="210"/>
      <c r="AG493" s="210"/>
      <c r="AH493" s="210"/>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c r="BI493" s="210"/>
      <c r="BJ493" s="210"/>
      <c r="BK493" s="210"/>
      <c r="BL493" s="210"/>
      <c r="BM493" s="210"/>
      <c r="BN493" s="210"/>
      <c r="BO493" s="210"/>
      <c r="BP493" s="210"/>
      <c r="BQ493" s="210"/>
      <c r="BR493" s="210"/>
    </row>
    <row r="494" spans="1:70" ht="16.5" customHeight="1" x14ac:dyDescent="0.3">
      <c r="A494" s="219"/>
      <c r="B494" s="219"/>
      <c r="C494" s="219"/>
      <c r="D494" s="219"/>
      <c r="E494" s="219"/>
      <c r="F494" s="219"/>
      <c r="G494" s="219"/>
      <c r="H494" s="219"/>
      <c r="I494" s="219"/>
      <c r="J494" s="219"/>
      <c r="K494" s="219"/>
      <c r="L494" s="219"/>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row>
    <row r="495" spans="1:70" ht="16.5" customHeight="1" x14ac:dyDescent="0.3">
      <c r="A495" s="219"/>
      <c r="B495" s="219"/>
      <c r="C495" s="219"/>
      <c r="D495" s="219"/>
      <c r="E495" s="219"/>
      <c r="F495" s="219"/>
      <c r="G495" s="219"/>
      <c r="H495" s="219"/>
      <c r="I495" s="219"/>
      <c r="J495" s="219"/>
      <c r="K495" s="219"/>
      <c r="L495" s="219"/>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row>
    <row r="496" spans="1:70" ht="16.5" customHeight="1" x14ac:dyDescent="0.3">
      <c r="A496" s="219"/>
      <c r="B496" s="219"/>
      <c r="C496" s="219"/>
      <c r="D496" s="219"/>
      <c r="E496" s="219"/>
      <c r="F496" s="219"/>
      <c r="G496" s="219"/>
      <c r="H496" s="219"/>
      <c r="I496" s="219"/>
      <c r="J496" s="219"/>
      <c r="K496" s="219"/>
      <c r="L496" s="219"/>
      <c r="M496" s="210"/>
      <c r="N496" s="210"/>
      <c r="O496" s="210"/>
      <c r="P496" s="210"/>
      <c r="Q496" s="210"/>
      <c r="R496" s="210"/>
      <c r="S496" s="210"/>
      <c r="T496" s="21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c r="BI496" s="210"/>
      <c r="BJ496" s="210"/>
      <c r="BK496" s="210"/>
      <c r="BL496" s="210"/>
      <c r="BM496" s="210"/>
      <c r="BN496" s="210"/>
      <c r="BO496" s="210"/>
      <c r="BP496" s="210"/>
      <c r="BQ496" s="210"/>
      <c r="BR496" s="210"/>
    </row>
    <row r="497" spans="1:70" ht="16.5" customHeight="1" x14ac:dyDescent="0.3">
      <c r="A497" s="219"/>
      <c r="B497" s="219"/>
      <c r="C497" s="219"/>
      <c r="D497" s="219"/>
      <c r="E497" s="219"/>
      <c r="F497" s="219"/>
      <c r="G497" s="219"/>
      <c r="H497" s="219"/>
      <c r="I497" s="219"/>
      <c r="J497" s="219"/>
      <c r="K497" s="219"/>
      <c r="L497" s="219"/>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row>
    <row r="498" spans="1:70" ht="16.5" customHeight="1" x14ac:dyDescent="0.3">
      <c r="A498" s="219"/>
      <c r="B498" s="219"/>
      <c r="C498" s="219"/>
      <c r="D498" s="219"/>
      <c r="E498" s="219"/>
      <c r="F498" s="219"/>
      <c r="G498" s="219"/>
      <c r="H498" s="219"/>
      <c r="I498" s="219"/>
      <c r="J498" s="219"/>
      <c r="K498" s="219"/>
      <c r="L498" s="219"/>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row>
    <row r="499" spans="1:70" ht="16.5" customHeight="1" x14ac:dyDescent="0.3">
      <c r="A499" s="219"/>
      <c r="B499" s="219"/>
      <c r="C499" s="219"/>
      <c r="D499" s="219"/>
      <c r="E499" s="219"/>
      <c r="F499" s="219"/>
      <c r="G499" s="219"/>
      <c r="H499" s="219"/>
      <c r="I499" s="219"/>
      <c r="J499" s="219"/>
      <c r="K499" s="219"/>
      <c r="L499" s="219"/>
      <c r="M499" s="210"/>
      <c r="N499" s="210"/>
      <c r="O499" s="210"/>
      <c r="P499" s="210"/>
      <c r="Q499" s="210"/>
      <c r="R499" s="210"/>
      <c r="S499" s="210"/>
      <c r="T499" s="210"/>
      <c r="U499" s="210"/>
      <c r="V499" s="210"/>
      <c r="W499" s="210"/>
      <c r="X499" s="210"/>
      <c r="Y499" s="210"/>
      <c r="Z499" s="210"/>
      <c r="AA499" s="210"/>
      <c r="AB499" s="210"/>
      <c r="AC499" s="210"/>
      <c r="AD499" s="210"/>
      <c r="AE499" s="210"/>
      <c r="AF499" s="210"/>
      <c r="AG499" s="210"/>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row>
    <row r="500" spans="1:70" ht="16.5" customHeight="1" x14ac:dyDescent="0.3">
      <c r="A500" s="219"/>
      <c r="B500" s="219"/>
      <c r="C500" s="219"/>
      <c r="D500" s="219"/>
      <c r="E500" s="219"/>
      <c r="F500" s="219"/>
      <c r="G500" s="219"/>
      <c r="H500" s="219"/>
      <c r="I500" s="219"/>
      <c r="J500" s="219"/>
      <c r="K500" s="219"/>
      <c r="L500" s="219"/>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row>
    <row r="501" spans="1:70" ht="16.5" customHeight="1" x14ac:dyDescent="0.3">
      <c r="A501" s="219"/>
      <c r="B501" s="219"/>
      <c r="C501" s="219"/>
      <c r="D501" s="219"/>
      <c r="E501" s="219"/>
      <c r="F501" s="219"/>
      <c r="G501" s="219"/>
      <c r="H501" s="219"/>
      <c r="I501" s="219"/>
      <c r="J501" s="219"/>
      <c r="K501" s="219"/>
      <c r="L501" s="219"/>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row>
    <row r="502" spans="1:70" ht="16.5" customHeight="1" x14ac:dyDescent="0.3">
      <c r="A502" s="219"/>
      <c r="B502" s="219"/>
      <c r="C502" s="219"/>
      <c r="D502" s="219"/>
      <c r="E502" s="219"/>
      <c r="F502" s="219"/>
      <c r="G502" s="219"/>
      <c r="H502" s="219"/>
      <c r="I502" s="219"/>
      <c r="J502" s="219"/>
      <c r="K502" s="219"/>
      <c r="L502" s="219"/>
      <c r="M502" s="210"/>
      <c r="N502" s="210"/>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row>
    <row r="503" spans="1:70" ht="16.5" customHeight="1" x14ac:dyDescent="0.3">
      <c r="A503" s="219"/>
      <c r="B503" s="219"/>
      <c r="C503" s="219"/>
      <c r="D503" s="219"/>
      <c r="E503" s="219"/>
      <c r="F503" s="219"/>
      <c r="G503" s="219"/>
      <c r="H503" s="219"/>
      <c r="I503" s="219"/>
      <c r="J503" s="219"/>
      <c r="K503" s="219"/>
      <c r="L503" s="219"/>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row>
    <row r="504" spans="1:70" ht="16.5" customHeight="1" x14ac:dyDescent="0.3">
      <c r="A504" s="219"/>
      <c r="B504" s="219"/>
      <c r="C504" s="219"/>
      <c r="D504" s="219"/>
      <c r="E504" s="219"/>
      <c r="F504" s="219"/>
      <c r="G504" s="219"/>
      <c r="H504" s="219"/>
      <c r="I504" s="219"/>
      <c r="J504" s="219"/>
      <c r="K504" s="219"/>
      <c r="L504" s="219"/>
      <c r="M504" s="210"/>
      <c r="N504" s="210"/>
      <c r="O504" s="210"/>
      <c r="P504" s="210"/>
      <c r="Q504" s="210"/>
      <c r="R504" s="210"/>
      <c r="S504" s="210"/>
      <c r="T504" s="21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row>
    <row r="505" spans="1:70" ht="16.5" customHeight="1" x14ac:dyDescent="0.3">
      <c r="A505" s="219"/>
      <c r="B505" s="219"/>
      <c r="C505" s="219"/>
      <c r="D505" s="219"/>
      <c r="E505" s="219"/>
      <c r="F505" s="219"/>
      <c r="G505" s="219"/>
      <c r="H505" s="219"/>
      <c r="I505" s="219"/>
      <c r="J505" s="219"/>
      <c r="K505" s="219"/>
      <c r="L505" s="219"/>
      <c r="M505" s="210"/>
      <c r="N505" s="210"/>
      <c r="O505" s="210"/>
      <c r="P505" s="210"/>
      <c r="Q505" s="210"/>
      <c r="R505" s="210"/>
      <c r="S505" s="210"/>
      <c r="T505" s="210"/>
      <c r="U505" s="210"/>
      <c r="V505" s="210"/>
      <c r="W505" s="210"/>
      <c r="X505" s="210"/>
      <c r="Y505" s="210"/>
      <c r="Z505" s="210"/>
      <c r="AA505" s="210"/>
      <c r="AB505" s="210"/>
      <c r="AC505" s="210"/>
      <c r="AD505" s="210"/>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row>
    <row r="506" spans="1:70" ht="16.5" customHeight="1" x14ac:dyDescent="0.3">
      <c r="A506" s="219"/>
      <c r="B506" s="219"/>
      <c r="C506" s="219"/>
      <c r="D506" s="219"/>
      <c r="E506" s="219"/>
      <c r="F506" s="219"/>
      <c r="G506" s="219"/>
      <c r="H506" s="219"/>
      <c r="I506" s="219"/>
      <c r="J506" s="219"/>
      <c r="K506" s="219"/>
      <c r="L506" s="219"/>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row>
    <row r="507" spans="1:70" ht="16.5" customHeight="1" x14ac:dyDescent="0.3">
      <c r="A507" s="219"/>
      <c r="B507" s="219"/>
      <c r="C507" s="219"/>
      <c r="D507" s="219"/>
      <c r="E507" s="219"/>
      <c r="F507" s="219"/>
      <c r="G507" s="219"/>
      <c r="H507" s="219"/>
      <c r="I507" s="219"/>
      <c r="J507" s="219"/>
      <c r="K507" s="219"/>
      <c r="L507" s="219"/>
      <c r="M507" s="210"/>
      <c r="N507" s="210"/>
      <c r="O507" s="210"/>
      <c r="P507" s="210"/>
      <c r="Q507" s="210"/>
      <c r="R507" s="210"/>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row>
    <row r="508" spans="1:70" ht="16.5" customHeight="1" x14ac:dyDescent="0.3">
      <c r="A508" s="219"/>
      <c r="B508" s="219"/>
      <c r="C508" s="219"/>
      <c r="D508" s="219"/>
      <c r="E508" s="219"/>
      <c r="F508" s="219"/>
      <c r="G508" s="219"/>
      <c r="H508" s="219"/>
      <c r="I508" s="219"/>
      <c r="J508" s="219"/>
      <c r="K508" s="219"/>
      <c r="L508" s="219"/>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row>
    <row r="509" spans="1:70" ht="16.5" customHeight="1" x14ac:dyDescent="0.3">
      <c r="A509" s="219"/>
      <c r="B509" s="219"/>
      <c r="C509" s="219"/>
      <c r="D509" s="219"/>
      <c r="E509" s="219"/>
      <c r="F509" s="219"/>
      <c r="G509" s="219"/>
      <c r="H509" s="219"/>
      <c r="I509" s="219"/>
      <c r="J509" s="219"/>
      <c r="K509" s="219"/>
      <c r="L509" s="219"/>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row>
    <row r="510" spans="1:70" ht="16.5" customHeight="1" x14ac:dyDescent="0.3">
      <c r="A510" s="219"/>
      <c r="B510" s="219"/>
      <c r="C510" s="219"/>
      <c r="D510" s="219"/>
      <c r="E510" s="219"/>
      <c r="F510" s="219"/>
      <c r="G510" s="219"/>
      <c r="H510" s="219"/>
      <c r="I510" s="219"/>
      <c r="J510" s="219"/>
      <c r="K510" s="219"/>
      <c r="L510" s="219"/>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row>
    <row r="511" spans="1:70" ht="16.5" customHeight="1" x14ac:dyDescent="0.3">
      <c r="A511" s="219"/>
      <c r="B511" s="219"/>
      <c r="C511" s="219"/>
      <c r="D511" s="219"/>
      <c r="E511" s="219"/>
      <c r="F511" s="219"/>
      <c r="G511" s="219"/>
      <c r="H511" s="219"/>
      <c r="I511" s="219"/>
      <c r="J511" s="219"/>
      <c r="K511" s="219"/>
      <c r="L511" s="219"/>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row>
    <row r="512" spans="1:70" ht="16.5" customHeight="1" x14ac:dyDescent="0.3">
      <c r="A512" s="219"/>
      <c r="B512" s="219"/>
      <c r="C512" s="219"/>
      <c r="D512" s="219"/>
      <c r="E512" s="219"/>
      <c r="F512" s="219"/>
      <c r="G512" s="219"/>
      <c r="H512" s="219"/>
      <c r="I512" s="219"/>
      <c r="J512" s="219"/>
      <c r="K512" s="219"/>
      <c r="L512" s="219"/>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row>
    <row r="513" spans="1:70" ht="16.5" customHeight="1" x14ac:dyDescent="0.3">
      <c r="A513" s="219"/>
      <c r="B513" s="219"/>
      <c r="C513" s="219"/>
      <c r="D513" s="219"/>
      <c r="E513" s="219"/>
      <c r="F513" s="219"/>
      <c r="G513" s="219"/>
      <c r="H513" s="219"/>
      <c r="I513" s="219"/>
      <c r="J513" s="219"/>
      <c r="K513" s="219"/>
      <c r="L513" s="219"/>
      <c r="M513" s="210"/>
      <c r="N513" s="210"/>
      <c r="O513" s="210"/>
      <c r="P513" s="210"/>
      <c r="Q513" s="210"/>
      <c r="R513" s="210"/>
      <c r="S513" s="210"/>
      <c r="T513" s="210"/>
      <c r="U513" s="210"/>
      <c r="V513" s="210"/>
      <c r="W513" s="210"/>
      <c r="X513" s="210"/>
      <c r="Y513" s="210"/>
      <c r="Z513" s="210"/>
      <c r="AA513" s="210"/>
      <c r="AB513" s="210"/>
      <c r="AC513" s="210"/>
      <c r="AD513" s="210"/>
      <c r="AE513" s="210"/>
      <c r="AF513" s="210"/>
      <c r="AG513" s="210"/>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c r="BI513" s="210"/>
      <c r="BJ513" s="210"/>
      <c r="BK513" s="210"/>
      <c r="BL513" s="210"/>
      <c r="BM513" s="210"/>
      <c r="BN513" s="210"/>
      <c r="BO513" s="210"/>
      <c r="BP513" s="210"/>
      <c r="BQ513" s="210"/>
      <c r="BR513" s="210"/>
    </row>
    <row r="514" spans="1:70" ht="16.5" customHeight="1" x14ac:dyDescent="0.3">
      <c r="A514" s="219"/>
      <c r="B514" s="219"/>
      <c r="C514" s="219"/>
      <c r="D514" s="219"/>
      <c r="E514" s="219"/>
      <c r="F514" s="219"/>
      <c r="G514" s="219"/>
      <c r="H514" s="219"/>
      <c r="I514" s="219"/>
      <c r="J514" s="219"/>
      <c r="K514" s="219"/>
      <c r="L514" s="219"/>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row>
    <row r="515" spans="1:70" ht="16.5" customHeight="1" x14ac:dyDescent="0.3">
      <c r="A515" s="219"/>
      <c r="B515" s="219"/>
      <c r="C515" s="219"/>
      <c r="D515" s="219"/>
      <c r="E515" s="219"/>
      <c r="F515" s="219"/>
      <c r="G515" s="219"/>
      <c r="H515" s="219"/>
      <c r="I515" s="219"/>
      <c r="J515" s="219"/>
      <c r="K515" s="219"/>
      <c r="L515" s="219"/>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row>
    <row r="516" spans="1:70" ht="16.5" customHeight="1" x14ac:dyDescent="0.3">
      <c r="A516" s="219"/>
      <c r="B516" s="219"/>
      <c r="C516" s="219"/>
      <c r="D516" s="219"/>
      <c r="E516" s="219"/>
      <c r="F516" s="219"/>
      <c r="G516" s="219"/>
      <c r="H516" s="219"/>
      <c r="I516" s="219"/>
      <c r="J516" s="219"/>
      <c r="K516" s="219"/>
      <c r="L516" s="219"/>
      <c r="M516" s="210"/>
      <c r="N516" s="210"/>
      <c r="O516" s="210"/>
      <c r="P516" s="210"/>
      <c r="Q516" s="210"/>
      <c r="R516" s="210"/>
      <c r="S516" s="210"/>
      <c r="T516" s="21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c r="BJ516" s="210"/>
      <c r="BK516" s="210"/>
      <c r="BL516" s="210"/>
      <c r="BM516" s="210"/>
      <c r="BN516" s="210"/>
      <c r="BO516" s="210"/>
      <c r="BP516" s="210"/>
      <c r="BQ516" s="210"/>
      <c r="BR516" s="210"/>
    </row>
    <row r="517" spans="1:70" ht="16.5" customHeight="1" x14ac:dyDescent="0.3">
      <c r="A517" s="219"/>
      <c r="B517" s="219"/>
      <c r="C517" s="219"/>
      <c r="D517" s="219"/>
      <c r="E517" s="219"/>
      <c r="F517" s="219"/>
      <c r="G517" s="219"/>
      <c r="H517" s="219"/>
      <c r="I517" s="219"/>
      <c r="J517" s="219"/>
      <c r="K517" s="219"/>
      <c r="L517" s="219"/>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row>
    <row r="518" spans="1:70" ht="16.5" customHeight="1" x14ac:dyDescent="0.3">
      <c r="A518" s="219"/>
      <c r="B518" s="219"/>
      <c r="C518" s="219"/>
      <c r="D518" s="219"/>
      <c r="E518" s="219"/>
      <c r="F518" s="219"/>
      <c r="G518" s="219"/>
      <c r="H518" s="219"/>
      <c r="I518" s="219"/>
      <c r="J518" s="219"/>
      <c r="K518" s="219"/>
      <c r="L518" s="219"/>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row>
    <row r="519" spans="1:70" ht="16.5" customHeight="1" x14ac:dyDescent="0.3">
      <c r="A519" s="219"/>
      <c r="B519" s="219"/>
      <c r="C519" s="219"/>
      <c r="D519" s="219"/>
      <c r="E519" s="219"/>
      <c r="F519" s="219"/>
      <c r="G519" s="219"/>
      <c r="H519" s="219"/>
      <c r="I519" s="219"/>
      <c r="J519" s="219"/>
      <c r="K519" s="219"/>
      <c r="L519" s="219"/>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row>
    <row r="520" spans="1:70" ht="16.5" customHeight="1" x14ac:dyDescent="0.3">
      <c r="A520" s="219"/>
      <c r="B520" s="219"/>
      <c r="C520" s="219"/>
      <c r="D520" s="219"/>
      <c r="E520" s="219"/>
      <c r="F520" s="219"/>
      <c r="G520" s="219"/>
      <c r="H520" s="219"/>
      <c r="I520" s="219"/>
      <c r="J520" s="219"/>
      <c r="K520" s="219"/>
      <c r="L520" s="219"/>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row>
    <row r="521" spans="1:70" ht="16.5" customHeight="1" x14ac:dyDescent="0.3">
      <c r="A521" s="219"/>
      <c r="B521" s="219"/>
      <c r="C521" s="219"/>
      <c r="D521" s="219"/>
      <c r="E521" s="219"/>
      <c r="F521" s="219"/>
      <c r="G521" s="219"/>
      <c r="H521" s="219"/>
      <c r="I521" s="219"/>
      <c r="J521" s="219"/>
      <c r="K521" s="219"/>
      <c r="L521" s="219"/>
      <c r="M521" s="210"/>
      <c r="N521" s="210"/>
      <c r="O521" s="210"/>
      <c r="P521" s="210"/>
      <c r="Q521" s="210"/>
      <c r="R521" s="210"/>
      <c r="S521" s="210"/>
      <c r="T521" s="210"/>
      <c r="U521" s="210"/>
      <c r="V521" s="210"/>
      <c r="W521" s="210"/>
      <c r="X521" s="210"/>
      <c r="Y521" s="210"/>
      <c r="Z521" s="210"/>
      <c r="AA521" s="210"/>
      <c r="AB521" s="210"/>
      <c r="AC521" s="210"/>
      <c r="AD521" s="210"/>
      <c r="AE521" s="210"/>
      <c r="AF521" s="210"/>
      <c r="AG521" s="210"/>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row>
    <row r="522" spans="1:70" ht="16.5" customHeight="1" x14ac:dyDescent="0.3">
      <c r="A522" s="219"/>
      <c r="B522" s="219"/>
      <c r="C522" s="219"/>
      <c r="D522" s="219"/>
      <c r="E522" s="219"/>
      <c r="F522" s="219"/>
      <c r="G522" s="219"/>
      <c r="H522" s="219"/>
      <c r="I522" s="219"/>
      <c r="J522" s="219"/>
      <c r="K522" s="219"/>
      <c r="L522" s="219"/>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row>
    <row r="523" spans="1:70" ht="16.5" customHeight="1" x14ac:dyDescent="0.3">
      <c r="A523" s="219"/>
      <c r="B523" s="219"/>
      <c r="C523" s="219"/>
      <c r="D523" s="219"/>
      <c r="E523" s="219"/>
      <c r="F523" s="219"/>
      <c r="G523" s="219"/>
      <c r="H523" s="219"/>
      <c r="I523" s="219"/>
      <c r="J523" s="219"/>
      <c r="K523" s="219"/>
      <c r="L523" s="219"/>
      <c r="M523" s="210"/>
      <c r="N523" s="210"/>
      <c r="O523" s="210"/>
      <c r="P523" s="210"/>
      <c r="Q523" s="210"/>
      <c r="R523" s="210"/>
      <c r="S523" s="210"/>
      <c r="T523" s="210"/>
      <c r="U523" s="210"/>
      <c r="V523" s="210"/>
      <c r="W523" s="210"/>
      <c r="X523" s="210"/>
      <c r="Y523" s="210"/>
      <c r="Z523" s="210"/>
      <c r="AA523" s="210"/>
      <c r="AB523" s="210"/>
      <c r="AC523" s="210"/>
      <c r="AD523" s="210"/>
      <c r="AE523" s="210"/>
      <c r="AF523" s="210"/>
      <c r="AG523" s="210"/>
      <c r="AH523" s="210"/>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row>
    <row r="524" spans="1:70" ht="16.5" customHeight="1" x14ac:dyDescent="0.3">
      <c r="A524" s="219"/>
      <c r="B524" s="219"/>
      <c r="C524" s="219"/>
      <c r="D524" s="219"/>
      <c r="E524" s="219"/>
      <c r="F524" s="219"/>
      <c r="G524" s="219"/>
      <c r="H524" s="219"/>
      <c r="I524" s="219"/>
      <c r="J524" s="219"/>
      <c r="K524" s="219"/>
      <c r="L524" s="219"/>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row>
    <row r="525" spans="1:70" ht="16.5" customHeight="1" x14ac:dyDescent="0.3">
      <c r="A525" s="219"/>
      <c r="B525" s="219"/>
      <c r="C525" s="219"/>
      <c r="D525" s="219"/>
      <c r="E525" s="219"/>
      <c r="F525" s="219"/>
      <c r="G525" s="219"/>
      <c r="H525" s="219"/>
      <c r="I525" s="219"/>
      <c r="J525" s="219"/>
      <c r="K525" s="219"/>
      <c r="L525" s="219"/>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row>
    <row r="526" spans="1:70" ht="16.5" customHeight="1" x14ac:dyDescent="0.3">
      <c r="A526" s="219"/>
      <c r="B526" s="219"/>
      <c r="C526" s="219"/>
      <c r="D526" s="219"/>
      <c r="E526" s="219"/>
      <c r="F526" s="219"/>
      <c r="G526" s="219"/>
      <c r="H526" s="219"/>
      <c r="I526" s="219"/>
      <c r="J526" s="219"/>
      <c r="K526" s="219"/>
      <c r="L526" s="219"/>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row>
    <row r="527" spans="1:70" ht="16.5" customHeight="1" x14ac:dyDescent="0.3">
      <c r="A527" s="219"/>
      <c r="B527" s="219"/>
      <c r="C527" s="219"/>
      <c r="D527" s="219"/>
      <c r="E527" s="219"/>
      <c r="F527" s="219"/>
      <c r="G527" s="219"/>
      <c r="H527" s="219"/>
      <c r="I527" s="219"/>
      <c r="J527" s="219"/>
      <c r="K527" s="219"/>
      <c r="L527" s="219"/>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row>
    <row r="528" spans="1:70" ht="16.5" customHeight="1" x14ac:dyDescent="0.3">
      <c r="A528" s="219"/>
      <c r="B528" s="219"/>
      <c r="C528" s="219"/>
      <c r="D528" s="219"/>
      <c r="E528" s="219"/>
      <c r="F528" s="219"/>
      <c r="G528" s="219"/>
      <c r="H528" s="219"/>
      <c r="I528" s="219"/>
      <c r="J528" s="219"/>
      <c r="K528" s="219"/>
      <c r="L528" s="219"/>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row>
    <row r="529" spans="1:70" ht="16.5" customHeight="1" x14ac:dyDescent="0.3">
      <c r="A529" s="219"/>
      <c r="B529" s="219"/>
      <c r="C529" s="219"/>
      <c r="D529" s="219"/>
      <c r="E529" s="219"/>
      <c r="F529" s="219"/>
      <c r="G529" s="219"/>
      <c r="H529" s="219"/>
      <c r="I529" s="219"/>
      <c r="J529" s="219"/>
      <c r="K529" s="219"/>
      <c r="L529" s="219"/>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row>
    <row r="530" spans="1:70" ht="16.5" customHeight="1" x14ac:dyDescent="0.3">
      <c r="A530" s="219"/>
      <c r="B530" s="219"/>
      <c r="C530" s="219"/>
      <c r="D530" s="219"/>
      <c r="E530" s="219"/>
      <c r="F530" s="219"/>
      <c r="G530" s="219"/>
      <c r="H530" s="219"/>
      <c r="I530" s="219"/>
      <c r="J530" s="219"/>
      <c r="K530" s="219"/>
      <c r="L530" s="219"/>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row>
    <row r="531" spans="1:70" ht="16.5" customHeight="1" x14ac:dyDescent="0.3">
      <c r="A531" s="219"/>
      <c r="B531" s="219"/>
      <c r="C531" s="219"/>
      <c r="D531" s="219"/>
      <c r="E531" s="219"/>
      <c r="F531" s="219"/>
      <c r="G531" s="219"/>
      <c r="H531" s="219"/>
      <c r="I531" s="219"/>
      <c r="J531" s="219"/>
      <c r="K531" s="219"/>
      <c r="L531" s="219"/>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row>
    <row r="532" spans="1:70" ht="16.5" customHeight="1" x14ac:dyDescent="0.3">
      <c r="A532" s="219"/>
      <c r="B532" s="219"/>
      <c r="C532" s="219"/>
      <c r="D532" s="219"/>
      <c r="E532" s="219"/>
      <c r="F532" s="219"/>
      <c r="G532" s="219"/>
      <c r="H532" s="219"/>
      <c r="I532" s="219"/>
      <c r="J532" s="219"/>
      <c r="K532" s="219"/>
      <c r="L532" s="219"/>
      <c r="M532" s="210"/>
      <c r="N532" s="210"/>
      <c r="O532" s="210"/>
      <c r="P532" s="210"/>
      <c r="Q532" s="210"/>
      <c r="R532" s="210"/>
      <c r="S532" s="210"/>
      <c r="T532" s="210"/>
      <c r="U532" s="210"/>
      <c r="V532" s="210"/>
      <c r="W532" s="210"/>
      <c r="X532" s="210"/>
      <c r="Y532" s="210"/>
      <c r="Z532" s="210"/>
      <c r="AA532" s="210"/>
      <c r="AB532" s="210"/>
      <c r="AC532" s="210"/>
      <c r="AD532" s="210"/>
      <c r="AE532" s="210"/>
      <c r="AF532" s="210"/>
      <c r="AG532" s="210"/>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row>
    <row r="533" spans="1:70" ht="16.5" customHeight="1" x14ac:dyDescent="0.3">
      <c r="A533" s="219"/>
      <c r="B533" s="219"/>
      <c r="C533" s="219"/>
      <c r="D533" s="219"/>
      <c r="E533" s="219"/>
      <c r="F533" s="219"/>
      <c r="G533" s="219"/>
      <c r="H533" s="219"/>
      <c r="I533" s="219"/>
      <c r="J533" s="219"/>
      <c r="K533" s="219"/>
      <c r="L533" s="219"/>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row>
    <row r="534" spans="1:70" ht="16.5" customHeight="1" x14ac:dyDescent="0.3">
      <c r="A534" s="219"/>
      <c r="B534" s="219"/>
      <c r="C534" s="219"/>
      <c r="D534" s="219"/>
      <c r="E534" s="219"/>
      <c r="F534" s="219"/>
      <c r="G534" s="219"/>
      <c r="H534" s="219"/>
      <c r="I534" s="219"/>
      <c r="J534" s="219"/>
      <c r="K534" s="219"/>
      <c r="L534" s="219"/>
      <c r="M534" s="210"/>
      <c r="N534" s="210"/>
      <c r="O534" s="210"/>
      <c r="P534" s="210"/>
      <c r="Q534" s="210"/>
      <c r="R534" s="210"/>
      <c r="S534" s="210"/>
      <c r="T534" s="210"/>
      <c r="U534" s="210"/>
      <c r="V534" s="210"/>
      <c r="W534" s="210"/>
      <c r="X534" s="210"/>
      <c r="Y534" s="210"/>
      <c r="Z534" s="210"/>
      <c r="AA534" s="210"/>
      <c r="AB534" s="210"/>
      <c r="AC534" s="210"/>
      <c r="AD534" s="210"/>
      <c r="AE534" s="210"/>
      <c r="AF534" s="210"/>
      <c r="AG534" s="210"/>
      <c r="AH534" s="210"/>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row>
    <row r="535" spans="1:70" ht="16.5" customHeight="1" x14ac:dyDescent="0.3">
      <c r="A535" s="219"/>
      <c r="B535" s="219"/>
      <c r="C535" s="219"/>
      <c r="D535" s="219"/>
      <c r="E535" s="219"/>
      <c r="F535" s="219"/>
      <c r="G535" s="219"/>
      <c r="H535" s="219"/>
      <c r="I535" s="219"/>
      <c r="J535" s="219"/>
      <c r="K535" s="219"/>
      <c r="L535" s="219"/>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row>
    <row r="536" spans="1:70" ht="16.5" customHeight="1" x14ac:dyDescent="0.3">
      <c r="A536" s="219"/>
      <c r="B536" s="219"/>
      <c r="C536" s="219"/>
      <c r="D536" s="219"/>
      <c r="E536" s="219"/>
      <c r="F536" s="219"/>
      <c r="G536" s="219"/>
      <c r="H536" s="219"/>
      <c r="I536" s="219"/>
      <c r="J536" s="219"/>
      <c r="K536" s="219"/>
      <c r="L536" s="219"/>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row>
    <row r="537" spans="1:70" ht="16.5" customHeight="1" x14ac:dyDescent="0.3">
      <c r="A537" s="219"/>
      <c r="B537" s="219"/>
      <c r="C537" s="219"/>
      <c r="D537" s="219"/>
      <c r="E537" s="219"/>
      <c r="F537" s="219"/>
      <c r="G537" s="219"/>
      <c r="H537" s="219"/>
      <c r="I537" s="219"/>
      <c r="J537" s="219"/>
      <c r="K537" s="219"/>
      <c r="L537" s="219"/>
      <c r="M537" s="210"/>
      <c r="N537" s="210"/>
      <c r="O537" s="210"/>
      <c r="P537" s="210"/>
      <c r="Q537" s="210"/>
      <c r="R537" s="210"/>
      <c r="S537" s="210"/>
      <c r="T537" s="210"/>
      <c r="U537" s="210"/>
      <c r="V537" s="210"/>
      <c r="W537" s="210"/>
      <c r="X537" s="210"/>
      <c r="Y537" s="210"/>
      <c r="Z537" s="210"/>
      <c r="AA537" s="210"/>
      <c r="AB537" s="210"/>
      <c r="AC537" s="210"/>
      <c r="AD537" s="210"/>
      <c r="AE537" s="210"/>
      <c r="AF537" s="210"/>
      <c r="AG537" s="210"/>
      <c r="AH537" s="210"/>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c r="BI537" s="210"/>
      <c r="BJ537" s="210"/>
      <c r="BK537" s="210"/>
      <c r="BL537" s="210"/>
      <c r="BM537" s="210"/>
      <c r="BN537" s="210"/>
      <c r="BO537" s="210"/>
      <c r="BP537" s="210"/>
      <c r="BQ537" s="210"/>
      <c r="BR537" s="210"/>
    </row>
    <row r="538" spans="1:70" ht="16.5" customHeight="1" x14ac:dyDescent="0.3">
      <c r="A538" s="219"/>
      <c r="B538" s="219"/>
      <c r="C538" s="219"/>
      <c r="D538" s="219"/>
      <c r="E538" s="219"/>
      <c r="F538" s="219"/>
      <c r="G538" s="219"/>
      <c r="H538" s="219"/>
      <c r="I538" s="219"/>
      <c r="J538" s="219"/>
      <c r="K538" s="219"/>
      <c r="L538" s="219"/>
      <c r="M538" s="210"/>
      <c r="N538" s="210"/>
      <c r="O538" s="210"/>
      <c r="P538" s="210"/>
      <c r="Q538" s="210"/>
      <c r="R538" s="210"/>
      <c r="S538" s="210"/>
      <c r="T538" s="210"/>
      <c r="U538" s="210"/>
      <c r="V538" s="210"/>
      <c r="W538" s="210"/>
      <c r="X538" s="210"/>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row>
    <row r="539" spans="1:70" ht="16.5" customHeight="1" x14ac:dyDescent="0.3">
      <c r="A539" s="219"/>
      <c r="B539" s="219"/>
      <c r="C539" s="219"/>
      <c r="D539" s="219"/>
      <c r="E539" s="219"/>
      <c r="F539" s="219"/>
      <c r="G539" s="219"/>
      <c r="H539" s="219"/>
      <c r="I539" s="219"/>
      <c r="J539" s="219"/>
      <c r="K539" s="219"/>
      <c r="L539" s="219"/>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row>
    <row r="540" spans="1:70" ht="16.5" customHeight="1" x14ac:dyDescent="0.3">
      <c r="A540" s="219"/>
      <c r="B540" s="219"/>
      <c r="C540" s="219"/>
      <c r="D540" s="219"/>
      <c r="E540" s="219"/>
      <c r="F540" s="219"/>
      <c r="G540" s="219"/>
      <c r="H540" s="219"/>
      <c r="I540" s="219"/>
      <c r="J540" s="219"/>
      <c r="K540" s="219"/>
      <c r="L540" s="219"/>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row>
    <row r="541" spans="1:70" ht="16.5" customHeight="1" x14ac:dyDescent="0.3">
      <c r="A541" s="219"/>
      <c r="B541" s="219"/>
      <c r="C541" s="219"/>
      <c r="D541" s="219"/>
      <c r="E541" s="219"/>
      <c r="F541" s="219"/>
      <c r="G541" s="219"/>
      <c r="H541" s="219"/>
      <c r="I541" s="219"/>
      <c r="J541" s="219"/>
      <c r="K541" s="219"/>
      <c r="L541" s="219"/>
      <c r="M541" s="210"/>
      <c r="N541" s="210"/>
      <c r="O541" s="210"/>
      <c r="P541" s="210"/>
      <c r="Q541" s="210"/>
      <c r="R541" s="210"/>
      <c r="S541" s="210"/>
      <c r="T541" s="210"/>
      <c r="U541" s="210"/>
      <c r="V541" s="210"/>
      <c r="W541" s="210"/>
      <c r="X541" s="210"/>
      <c r="Y541" s="210"/>
      <c r="Z541" s="210"/>
      <c r="AA541" s="210"/>
      <c r="AB541" s="210"/>
      <c r="AC541" s="210"/>
      <c r="AD541" s="210"/>
      <c r="AE541" s="210"/>
      <c r="AF541" s="210"/>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c r="BI541" s="210"/>
      <c r="BJ541" s="210"/>
      <c r="BK541" s="210"/>
      <c r="BL541" s="210"/>
      <c r="BM541" s="210"/>
      <c r="BN541" s="210"/>
      <c r="BO541" s="210"/>
      <c r="BP541" s="210"/>
      <c r="BQ541" s="210"/>
      <c r="BR541" s="210"/>
    </row>
    <row r="542" spans="1:70" ht="16.5" customHeight="1" x14ac:dyDescent="0.3">
      <c r="A542" s="219"/>
      <c r="B542" s="219"/>
      <c r="C542" s="219"/>
      <c r="D542" s="219"/>
      <c r="E542" s="219"/>
      <c r="F542" s="219"/>
      <c r="G542" s="219"/>
      <c r="H542" s="219"/>
      <c r="I542" s="219"/>
      <c r="J542" s="219"/>
      <c r="K542" s="219"/>
      <c r="L542" s="219"/>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row>
    <row r="543" spans="1:70" ht="16.5" customHeight="1" x14ac:dyDescent="0.3">
      <c r="A543" s="219"/>
      <c r="B543" s="219"/>
      <c r="C543" s="219"/>
      <c r="D543" s="219"/>
      <c r="E543" s="219"/>
      <c r="F543" s="219"/>
      <c r="G543" s="219"/>
      <c r="H543" s="219"/>
      <c r="I543" s="219"/>
      <c r="J543" s="219"/>
      <c r="K543" s="219"/>
      <c r="L543" s="219"/>
      <c r="M543" s="210"/>
      <c r="N543" s="210"/>
      <c r="O543" s="210"/>
      <c r="P543" s="210"/>
      <c r="Q543" s="210"/>
      <c r="R543" s="210"/>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row>
    <row r="544" spans="1:70" ht="16.5" customHeight="1" x14ac:dyDescent="0.3">
      <c r="A544" s="219"/>
      <c r="B544" s="219"/>
      <c r="C544" s="219"/>
      <c r="D544" s="219"/>
      <c r="E544" s="219"/>
      <c r="F544" s="219"/>
      <c r="G544" s="219"/>
      <c r="H544" s="219"/>
      <c r="I544" s="219"/>
      <c r="J544" s="219"/>
      <c r="K544" s="219"/>
      <c r="L544" s="219"/>
      <c r="M544" s="210"/>
      <c r="N544" s="210"/>
      <c r="O544" s="210"/>
      <c r="P544" s="210"/>
      <c r="Q544" s="210"/>
      <c r="R544" s="210"/>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row>
    <row r="545" spans="1:70" ht="16.5" customHeight="1" x14ac:dyDescent="0.3">
      <c r="A545" s="219"/>
      <c r="B545" s="219"/>
      <c r="C545" s="219"/>
      <c r="D545" s="219"/>
      <c r="E545" s="219"/>
      <c r="F545" s="219"/>
      <c r="G545" s="219"/>
      <c r="H545" s="219"/>
      <c r="I545" s="219"/>
      <c r="J545" s="219"/>
      <c r="K545" s="219"/>
      <c r="L545" s="219"/>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row>
    <row r="546" spans="1:70" ht="16.5" customHeight="1" x14ac:dyDescent="0.3">
      <c r="A546" s="219"/>
      <c r="B546" s="219"/>
      <c r="C546" s="219"/>
      <c r="D546" s="219"/>
      <c r="E546" s="219"/>
      <c r="F546" s="219"/>
      <c r="G546" s="219"/>
      <c r="H546" s="219"/>
      <c r="I546" s="219"/>
      <c r="J546" s="219"/>
      <c r="K546" s="219"/>
      <c r="L546" s="219"/>
      <c r="M546" s="210"/>
      <c r="N546" s="210"/>
      <c r="O546" s="210"/>
      <c r="P546" s="210"/>
      <c r="Q546" s="210"/>
      <c r="R546" s="210"/>
      <c r="S546" s="210"/>
      <c r="T546" s="210"/>
      <c r="U546" s="210"/>
      <c r="V546" s="210"/>
      <c r="W546" s="210"/>
      <c r="X546" s="210"/>
      <c r="Y546" s="210"/>
      <c r="Z546" s="210"/>
      <c r="AA546" s="210"/>
      <c r="AB546" s="210"/>
      <c r="AC546" s="210"/>
      <c r="AD546" s="210"/>
      <c r="AE546" s="210"/>
      <c r="AF546" s="210"/>
      <c r="AG546" s="210"/>
      <c r="AH546" s="210"/>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row>
    <row r="547" spans="1:70" ht="16.5" customHeight="1" x14ac:dyDescent="0.3">
      <c r="A547" s="219"/>
      <c r="B547" s="219"/>
      <c r="C547" s="219"/>
      <c r="D547" s="219"/>
      <c r="E547" s="219"/>
      <c r="F547" s="219"/>
      <c r="G547" s="219"/>
      <c r="H547" s="219"/>
      <c r="I547" s="219"/>
      <c r="J547" s="219"/>
      <c r="K547" s="219"/>
      <c r="L547" s="219"/>
      <c r="M547" s="210"/>
      <c r="N547" s="210"/>
      <c r="O547" s="210"/>
      <c r="P547" s="210"/>
      <c r="Q547" s="210"/>
      <c r="R547" s="210"/>
      <c r="S547" s="210"/>
      <c r="T547" s="210"/>
      <c r="U547" s="210"/>
      <c r="V547" s="210"/>
      <c r="W547" s="210"/>
      <c r="X547" s="210"/>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row>
    <row r="548" spans="1:70" ht="16.5" customHeight="1" x14ac:dyDescent="0.3">
      <c r="A548" s="219"/>
      <c r="B548" s="219"/>
      <c r="C548" s="219"/>
      <c r="D548" s="219"/>
      <c r="E548" s="219"/>
      <c r="F548" s="219"/>
      <c r="G548" s="219"/>
      <c r="H548" s="219"/>
      <c r="I548" s="219"/>
      <c r="J548" s="219"/>
      <c r="K548" s="219"/>
      <c r="L548" s="219"/>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row>
    <row r="549" spans="1:70" ht="16.5" customHeight="1" x14ac:dyDescent="0.3">
      <c r="A549" s="219"/>
      <c r="B549" s="219"/>
      <c r="C549" s="219"/>
      <c r="D549" s="219"/>
      <c r="E549" s="219"/>
      <c r="F549" s="219"/>
      <c r="G549" s="219"/>
      <c r="H549" s="219"/>
      <c r="I549" s="219"/>
      <c r="J549" s="219"/>
      <c r="K549" s="219"/>
      <c r="L549" s="219"/>
      <c r="M549" s="210"/>
      <c r="N549" s="210"/>
      <c r="O549" s="210"/>
      <c r="P549" s="210"/>
      <c r="Q549" s="210"/>
      <c r="R549" s="210"/>
      <c r="S549" s="210"/>
      <c r="T549" s="210"/>
      <c r="U549" s="210"/>
      <c r="V549" s="210"/>
      <c r="W549" s="210"/>
      <c r="X549" s="210"/>
      <c r="Y549" s="210"/>
      <c r="Z549" s="210"/>
      <c r="AA549" s="210"/>
      <c r="AB549" s="210"/>
      <c r="AC549" s="210"/>
      <c r="AD549" s="210"/>
      <c r="AE549" s="210"/>
      <c r="AF549" s="210"/>
      <c r="AG549" s="210"/>
      <c r="AH549" s="210"/>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c r="BI549" s="210"/>
      <c r="BJ549" s="210"/>
      <c r="BK549" s="210"/>
      <c r="BL549" s="210"/>
      <c r="BM549" s="210"/>
      <c r="BN549" s="210"/>
      <c r="BO549" s="210"/>
      <c r="BP549" s="210"/>
      <c r="BQ549" s="210"/>
      <c r="BR549" s="210"/>
    </row>
    <row r="550" spans="1:70" ht="16.5" customHeight="1" x14ac:dyDescent="0.3">
      <c r="A550" s="219"/>
      <c r="B550" s="219"/>
      <c r="C550" s="219"/>
      <c r="D550" s="219"/>
      <c r="E550" s="219"/>
      <c r="F550" s="219"/>
      <c r="G550" s="219"/>
      <c r="H550" s="219"/>
      <c r="I550" s="219"/>
      <c r="J550" s="219"/>
      <c r="K550" s="219"/>
      <c r="L550" s="219"/>
      <c r="M550" s="210"/>
      <c r="N550" s="210"/>
      <c r="O550" s="210"/>
      <c r="P550" s="210"/>
      <c r="Q550" s="210"/>
      <c r="R550" s="210"/>
      <c r="S550" s="210"/>
      <c r="T550" s="210"/>
      <c r="U550" s="210"/>
      <c r="V550" s="210"/>
      <c r="W550" s="210"/>
      <c r="X550" s="210"/>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N550" s="210"/>
      <c r="BO550" s="210"/>
      <c r="BP550" s="210"/>
      <c r="BQ550" s="210"/>
      <c r="BR550" s="210"/>
    </row>
    <row r="551" spans="1:70" ht="16.5" customHeight="1" x14ac:dyDescent="0.3">
      <c r="A551" s="219"/>
      <c r="B551" s="219"/>
      <c r="C551" s="219"/>
      <c r="D551" s="219"/>
      <c r="E551" s="219"/>
      <c r="F551" s="219"/>
      <c r="G551" s="219"/>
      <c r="H551" s="219"/>
      <c r="I551" s="219"/>
      <c r="J551" s="219"/>
      <c r="K551" s="219"/>
      <c r="L551" s="219"/>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row>
    <row r="552" spans="1:70" ht="16.5" customHeight="1" x14ac:dyDescent="0.3">
      <c r="A552" s="219"/>
      <c r="B552" s="219"/>
      <c r="C552" s="219"/>
      <c r="D552" s="219"/>
      <c r="E552" s="219"/>
      <c r="F552" s="219"/>
      <c r="G552" s="219"/>
      <c r="H552" s="219"/>
      <c r="I552" s="219"/>
      <c r="J552" s="219"/>
      <c r="K552" s="219"/>
      <c r="L552" s="219"/>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row>
    <row r="553" spans="1:70" ht="16.5" customHeight="1" x14ac:dyDescent="0.3">
      <c r="A553" s="219"/>
      <c r="B553" s="219"/>
      <c r="C553" s="219"/>
      <c r="D553" s="219"/>
      <c r="E553" s="219"/>
      <c r="F553" s="219"/>
      <c r="G553" s="219"/>
      <c r="H553" s="219"/>
      <c r="I553" s="219"/>
      <c r="J553" s="219"/>
      <c r="K553" s="219"/>
      <c r="L553" s="219"/>
      <c r="M553" s="210"/>
      <c r="N553" s="210"/>
      <c r="O553" s="210"/>
      <c r="P553" s="210"/>
      <c r="Q553" s="210"/>
      <c r="R553" s="210"/>
      <c r="S553" s="210"/>
      <c r="T553" s="210"/>
      <c r="U553" s="210"/>
      <c r="V553" s="210"/>
      <c r="W553" s="210"/>
      <c r="X553" s="210"/>
      <c r="Y553" s="210"/>
      <c r="Z553" s="210"/>
      <c r="AA553" s="210"/>
      <c r="AB553" s="210"/>
      <c r="AC553" s="210"/>
      <c r="AD553" s="210"/>
      <c r="AE553" s="210"/>
      <c r="AF553" s="210"/>
      <c r="AG553" s="210"/>
      <c r="AH553" s="210"/>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c r="BI553" s="210"/>
      <c r="BJ553" s="210"/>
      <c r="BK553" s="210"/>
      <c r="BL553" s="210"/>
      <c r="BM553" s="210"/>
      <c r="BN553" s="210"/>
      <c r="BO553" s="210"/>
      <c r="BP553" s="210"/>
      <c r="BQ553" s="210"/>
      <c r="BR553" s="210"/>
    </row>
    <row r="554" spans="1:70" ht="16.5" customHeight="1" x14ac:dyDescent="0.3">
      <c r="A554" s="219"/>
      <c r="B554" s="219"/>
      <c r="C554" s="219"/>
      <c r="D554" s="219"/>
      <c r="E554" s="219"/>
      <c r="F554" s="219"/>
      <c r="G554" s="219"/>
      <c r="H554" s="219"/>
      <c r="I554" s="219"/>
      <c r="J554" s="219"/>
      <c r="K554" s="219"/>
      <c r="L554" s="219"/>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c r="BI554" s="210"/>
      <c r="BJ554" s="210"/>
      <c r="BK554" s="210"/>
      <c r="BL554" s="210"/>
      <c r="BM554" s="210"/>
      <c r="BN554" s="210"/>
      <c r="BO554" s="210"/>
      <c r="BP554" s="210"/>
      <c r="BQ554" s="210"/>
      <c r="BR554" s="210"/>
    </row>
    <row r="555" spans="1:70" ht="16.5" customHeight="1" x14ac:dyDescent="0.3">
      <c r="A555" s="219"/>
      <c r="B555" s="219"/>
      <c r="C555" s="219"/>
      <c r="D555" s="219"/>
      <c r="E555" s="219"/>
      <c r="F555" s="219"/>
      <c r="G555" s="219"/>
      <c r="H555" s="219"/>
      <c r="I555" s="219"/>
      <c r="J555" s="219"/>
      <c r="K555" s="219"/>
      <c r="L555" s="219"/>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row>
    <row r="556" spans="1:70" ht="16.5" customHeight="1" x14ac:dyDescent="0.3">
      <c r="A556" s="219"/>
      <c r="B556" s="219"/>
      <c r="C556" s="219"/>
      <c r="D556" s="219"/>
      <c r="E556" s="219"/>
      <c r="F556" s="219"/>
      <c r="G556" s="219"/>
      <c r="H556" s="219"/>
      <c r="I556" s="219"/>
      <c r="J556" s="219"/>
      <c r="K556" s="219"/>
      <c r="L556" s="219"/>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row>
    <row r="557" spans="1:70" ht="16.5" customHeight="1" x14ac:dyDescent="0.3">
      <c r="A557" s="219"/>
      <c r="B557" s="219"/>
      <c r="C557" s="219"/>
      <c r="D557" s="219"/>
      <c r="E557" s="219"/>
      <c r="F557" s="219"/>
      <c r="G557" s="219"/>
      <c r="H557" s="219"/>
      <c r="I557" s="219"/>
      <c r="J557" s="219"/>
      <c r="K557" s="219"/>
      <c r="L557" s="219"/>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row>
    <row r="558" spans="1:70" ht="16.5" customHeight="1" x14ac:dyDescent="0.3">
      <c r="A558" s="219"/>
      <c r="B558" s="219"/>
      <c r="C558" s="219"/>
      <c r="D558" s="219"/>
      <c r="E558" s="219"/>
      <c r="F558" s="219"/>
      <c r="G558" s="219"/>
      <c r="H558" s="219"/>
      <c r="I558" s="219"/>
      <c r="J558" s="219"/>
      <c r="K558" s="219"/>
      <c r="L558" s="219"/>
      <c r="M558" s="210"/>
      <c r="N558" s="210"/>
      <c r="O558" s="210"/>
      <c r="P558" s="210"/>
      <c r="Q558" s="210"/>
      <c r="R558" s="210"/>
      <c r="S558" s="210"/>
      <c r="T558" s="210"/>
      <c r="U558" s="210"/>
      <c r="V558" s="210"/>
      <c r="W558" s="210"/>
      <c r="X558" s="210"/>
      <c r="Y558" s="210"/>
      <c r="Z558" s="210"/>
      <c r="AA558" s="210"/>
      <c r="AB558" s="210"/>
      <c r="AC558" s="210"/>
      <c r="AD558" s="210"/>
      <c r="AE558" s="210"/>
      <c r="AF558" s="210"/>
      <c r="AG558" s="210"/>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row>
    <row r="559" spans="1:70" ht="16.5" customHeight="1" x14ac:dyDescent="0.3">
      <c r="A559" s="219"/>
      <c r="B559" s="219"/>
      <c r="C559" s="219"/>
      <c r="D559" s="219"/>
      <c r="E559" s="219"/>
      <c r="F559" s="219"/>
      <c r="G559" s="219"/>
      <c r="H559" s="219"/>
      <c r="I559" s="219"/>
      <c r="J559" s="219"/>
      <c r="K559" s="219"/>
      <c r="L559" s="219"/>
      <c r="M559" s="210"/>
      <c r="N559" s="210"/>
      <c r="O559" s="210"/>
      <c r="P559" s="210"/>
      <c r="Q559" s="210"/>
      <c r="R559" s="210"/>
      <c r="S559" s="210"/>
      <c r="T559" s="210"/>
      <c r="U559" s="210"/>
      <c r="V559" s="210"/>
      <c r="W559" s="210"/>
      <c r="X559" s="210"/>
      <c r="Y559" s="210"/>
      <c r="Z559" s="210"/>
      <c r="AA559" s="210"/>
      <c r="AB559" s="210"/>
      <c r="AC559" s="210"/>
      <c r="AD559" s="210"/>
      <c r="AE559" s="210"/>
      <c r="AF559" s="210"/>
      <c r="AG559" s="210"/>
      <c r="AH559" s="210"/>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210"/>
      <c r="BP559" s="210"/>
      <c r="BQ559" s="210"/>
      <c r="BR559" s="210"/>
    </row>
    <row r="560" spans="1:70" ht="16.5" customHeight="1" x14ac:dyDescent="0.3">
      <c r="A560" s="219"/>
      <c r="B560" s="219"/>
      <c r="C560" s="219"/>
      <c r="D560" s="219"/>
      <c r="E560" s="219"/>
      <c r="F560" s="219"/>
      <c r="G560" s="219"/>
      <c r="H560" s="219"/>
      <c r="I560" s="219"/>
      <c r="J560" s="219"/>
      <c r="K560" s="219"/>
      <c r="L560" s="219"/>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row>
    <row r="561" spans="1:70" ht="16.5" customHeight="1" x14ac:dyDescent="0.3">
      <c r="A561" s="219"/>
      <c r="B561" s="219"/>
      <c r="C561" s="219"/>
      <c r="D561" s="219"/>
      <c r="E561" s="219"/>
      <c r="F561" s="219"/>
      <c r="G561" s="219"/>
      <c r="H561" s="219"/>
      <c r="I561" s="219"/>
      <c r="J561" s="219"/>
      <c r="K561" s="219"/>
      <c r="L561" s="219"/>
      <c r="M561" s="210"/>
      <c r="N561" s="210"/>
      <c r="O561" s="210"/>
      <c r="P561" s="210"/>
      <c r="Q561" s="210"/>
      <c r="R561" s="210"/>
      <c r="S561" s="210"/>
      <c r="T561" s="210"/>
      <c r="U561" s="210"/>
      <c r="V561" s="210"/>
      <c r="W561" s="210"/>
      <c r="X561" s="210"/>
      <c r="Y561" s="210"/>
      <c r="Z561" s="210"/>
      <c r="AA561" s="210"/>
      <c r="AB561" s="210"/>
      <c r="AC561" s="210"/>
      <c r="AD561" s="210"/>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c r="BI561" s="210"/>
      <c r="BJ561" s="210"/>
      <c r="BK561" s="210"/>
      <c r="BL561" s="210"/>
      <c r="BM561" s="210"/>
      <c r="BN561" s="210"/>
      <c r="BO561" s="210"/>
      <c r="BP561" s="210"/>
      <c r="BQ561" s="210"/>
      <c r="BR561" s="210"/>
    </row>
    <row r="562" spans="1:70" ht="16.5" customHeight="1" x14ac:dyDescent="0.3">
      <c r="A562" s="219"/>
      <c r="B562" s="219"/>
      <c r="C562" s="219"/>
      <c r="D562" s="219"/>
      <c r="E562" s="219"/>
      <c r="F562" s="219"/>
      <c r="G562" s="219"/>
      <c r="H562" s="219"/>
      <c r="I562" s="219"/>
      <c r="J562" s="219"/>
      <c r="K562" s="219"/>
      <c r="L562" s="219"/>
      <c r="M562" s="210"/>
      <c r="N562" s="210"/>
      <c r="O562" s="210"/>
      <c r="P562" s="210"/>
      <c r="Q562" s="210"/>
      <c r="R562" s="210"/>
      <c r="S562" s="210"/>
      <c r="T562" s="210"/>
      <c r="U562" s="210"/>
      <c r="V562" s="210"/>
      <c r="W562" s="210"/>
      <c r="X562" s="210"/>
      <c r="Y562" s="210"/>
      <c r="Z562" s="210"/>
      <c r="AA562" s="210"/>
      <c r="AB562" s="210"/>
      <c r="AC562" s="210"/>
      <c r="AD562" s="210"/>
      <c r="AE562" s="210"/>
      <c r="AF562" s="210"/>
      <c r="AG562" s="210"/>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N562" s="210"/>
      <c r="BO562" s="210"/>
      <c r="BP562" s="210"/>
      <c r="BQ562" s="210"/>
      <c r="BR562" s="210"/>
    </row>
    <row r="563" spans="1:70" ht="16.5" customHeight="1" x14ac:dyDescent="0.3">
      <c r="A563" s="219"/>
      <c r="B563" s="219"/>
      <c r="C563" s="219"/>
      <c r="D563" s="219"/>
      <c r="E563" s="219"/>
      <c r="F563" s="219"/>
      <c r="G563" s="219"/>
      <c r="H563" s="219"/>
      <c r="I563" s="219"/>
      <c r="J563" s="219"/>
      <c r="K563" s="219"/>
      <c r="L563" s="219"/>
      <c r="M563" s="210"/>
      <c r="N563" s="210"/>
      <c r="O563" s="210"/>
      <c r="P563" s="210"/>
      <c r="Q563" s="210"/>
      <c r="R563" s="210"/>
      <c r="S563" s="210"/>
      <c r="T563" s="210"/>
      <c r="U563" s="210"/>
      <c r="V563" s="210"/>
      <c r="W563" s="210"/>
      <c r="X563" s="210"/>
      <c r="Y563" s="210"/>
      <c r="Z563" s="210"/>
      <c r="AA563" s="210"/>
      <c r="AB563" s="210"/>
      <c r="AC563" s="210"/>
      <c r="AD563" s="210"/>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c r="BJ563" s="210"/>
      <c r="BK563" s="210"/>
      <c r="BL563" s="210"/>
      <c r="BM563" s="210"/>
      <c r="BN563" s="210"/>
      <c r="BO563" s="210"/>
      <c r="BP563" s="210"/>
      <c r="BQ563" s="210"/>
      <c r="BR563" s="210"/>
    </row>
    <row r="564" spans="1:70" ht="16.5" customHeight="1" x14ac:dyDescent="0.3">
      <c r="A564" s="219"/>
      <c r="B564" s="219"/>
      <c r="C564" s="219"/>
      <c r="D564" s="219"/>
      <c r="E564" s="219"/>
      <c r="F564" s="219"/>
      <c r="G564" s="219"/>
      <c r="H564" s="219"/>
      <c r="I564" s="219"/>
      <c r="J564" s="219"/>
      <c r="K564" s="219"/>
      <c r="L564" s="219"/>
      <c r="M564" s="210"/>
      <c r="N564" s="210"/>
      <c r="O564" s="210"/>
      <c r="P564" s="210"/>
      <c r="Q564" s="210"/>
      <c r="R564" s="210"/>
      <c r="S564" s="210"/>
      <c r="T564" s="210"/>
      <c r="U564" s="210"/>
      <c r="V564" s="210"/>
      <c r="W564" s="210"/>
      <c r="X564" s="210"/>
      <c r="Y564" s="210"/>
      <c r="Z564" s="210"/>
      <c r="AA564" s="210"/>
      <c r="AB564" s="210"/>
      <c r="AC564" s="210"/>
      <c r="AD564" s="210"/>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c r="BI564" s="210"/>
      <c r="BJ564" s="210"/>
      <c r="BK564" s="210"/>
      <c r="BL564" s="210"/>
      <c r="BM564" s="210"/>
      <c r="BN564" s="210"/>
      <c r="BO564" s="210"/>
      <c r="BP564" s="210"/>
      <c r="BQ564" s="210"/>
      <c r="BR564" s="210"/>
    </row>
    <row r="565" spans="1:70" ht="16.5" customHeight="1" x14ac:dyDescent="0.3">
      <c r="A565" s="219"/>
      <c r="B565" s="219"/>
      <c r="C565" s="219"/>
      <c r="D565" s="219"/>
      <c r="E565" s="219"/>
      <c r="F565" s="219"/>
      <c r="G565" s="219"/>
      <c r="H565" s="219"/>
      <c r="I565" s="219"/>
      <c r="J565" s="219"/>
      <c r="K565" s="219"/>
      <c r="L565" s="219"/>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row>
    <row r="566" spans="1:70" ht="16.5" customHeight="1" x14ac:dyDescent="0.3">
      <c r="A566" s="219"/>
      <c r="B566" s="219"/>
      <c r="C566" s="219"/>
      <c r="D566" s="219"/>
      <c r="E566" s="219"/>
      <c r="F566" s="219"/>
      <c r="G566" s="219"/>
      <c r="H566" s="219"/>
      <c r="I566" s="219"/>
      <c r="J566" s="219"/>
      <c r="K566" s="219"/>
      <c r="L566" s="219"/>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row>
    <row r="567" spans="1:70" ht="16.5" customHeight="1" x14ac:dyDescent="0.3">
      <c r="A567" s="219"/>
      <c r="B567" s="219"/>
      <c r="C567" s="219"/>
      <c r="D567" s="219"/>
      <c r="E567" s="219"/>
      <c r="F567" s="219"/>
      <c r="G567" s="219"/>
      <c r="H567" s="219"/>
      <c r="I567" s="219"/>
      <c r="J567" s="219"/>
      <c r="K567" s="219"/>
      <c r="L567" s="219"/>
      <c r="M567" s="210"/>
      <c r="N567" s="210"/>
      <c r="O567" s="210"/>
      <c r="P567" s="210"/>
      <c r="Q567" s="210"/>
      <c r="R567" s="210"/>
      <c r="S567" s="210"/>
      <c r="T567" s="210"/>
      <c r="U567" s="210"/>
      <c r="V567" s="210"/>
      <c r="W567" s="210"/>
      <c r="X567" s="210"/>
      <c r="Y567" s="210"/>
      <c r="Z567" s="210"/>
      <c r="AA567" s="210"/>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c r="BI567" s="210"/>
      <c r="BJ567" s="210"/>
      <c r="BK567" s="210"/>
      <c r="BL567" s="210"/>
      <c r="BM567" s="210"/>
      <c r="BN567" s="210"/>
      <c r="BO567" s="210"/>
      <c r="BP567" s="210"/>
      <c r="BQ567" s="210"/>
      <c r="BR567" s="210"/>
    </row>
    <row r="568" spans="1:70" ht="16.5" customHeight="1" x14ac:dyDescent="0.3">
      <c r="A568" s="219"/>
      <c r="B568" s="219"/>
      <c r="C568" s="219"/>
      <c r="D568" s="219"/>
      <c r="E568" s="219"/>
      <c r="F568" s="219"/>
      <c r="G568" s="219"/>
      <c r="H568" s="219"/>
      <c r="I568" s="219"/>
      <c r="J568" s="219"/>
      <c r="K568" s="219"/>
      <c r="L568" s="219"/>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row>
    <row r="569" spans="1:70" ht="16.5" customHeight="1" x14ac:dyDescent="0.3">
      <c r="A569" s="219"/>
      <c r="B569" s="219"/>
      <c r="C569" s="219"/>
      <c r="D569" s="219"/>
      <c r="E569" s="219"/>
      <c r="F569" s="219"/>
      <c r="G569" s="219"/>
      <c r="H569" s="219"/>
      <c r="I569" s="219"/>
      <c r="J569" s="219"/>
      <c r="K569" s="219"/>
      <c r="L569" s="219"/>
      <c r="M569" s="210"/>
      <c r="N569" s="210"/>
      <c r="O569" s="210"/>
      <c r="P569" s="210"/>
      <c r="Q569" s="210"/>
      <c r="R569" s="210"/>
      <c r="S569" s="210"/>
      <c r="T569" s="210"/>
      <c r="U569" s="210"/>
      <c r="V569" s="210"/>
      <c r="W569" s="210"/>
      <c r="X569" s="210"/>
      <c r="Y569" s="210"/>
      <c r="Z569" s="210"/>
      <c r="AA569" s="210"/>
      <c r="AB569" s="210"/>
      <c r="AC569" s="210"/>
      <c r="AD569" s="210"/>
      <c r="AE569" s="210"/>
      <c r="AF569" s="210"/>
      <c r="AG569" s="210"/>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10"/>
      <c r="BK569" s="210"/>
      <c r="BL569" s="210"/>
      <c r="BM569" s="210"/>
      <c r="BN569" s="210"/>
      <c r="BO569" s="210"/>
      <c r="BP569" s="210"/>
      <c r="BQ569" s="210"/>
      <c r="BR569" s="210"/>
    </row>
    <row r="570" spans="1:70" ht="16.5" customHeight="1" x14ac:dyDescent="0.3">
      <c r="A570" s="219"/>
      <c r="B570" s="219"/>
      <c r="C570" s="219"/>
      <c r="D570" s="219"/>
      <c r="E570" s="219"/>
      <c r="F570" s="219"/>
      <c r="G570" s="219"/>
      <c r="H570" s="219"/>
      <c r="I570" s="219"/>
      <c r="J570" s="219"/>
      <c r="K570" s="219"/>
      <c r="L570" s="219"/>
      <c r="M570" s="210"/>
      <c r="N570" s="210"/>
      <c r="O570" s="210"/>
      <c r="P570" s="210"/>
      <c r="Q570" s="210"/>
      <c r="R570" s="210"/>
      <c r="S570" s="210"/>
      <c r="T570" s="210"/>
      <c r="U570" s="210"/>
      <c r="V570" s="210"/>
      <c r="W570" s="210"/>
      <c r="X570" s="210"/>
      <c r="Y570" s="210"/>
      <c r="Z570" s="210"/>
      <c r="AA570" s="210"/>
      <c r="AB570" s="210"/>
      <c r="AC570" s="210"/>
      <c r="AD570" s="210"/>
      <c r="AE570" s="210"/>
      <c r="AF570" s="210"/>
      <c r="AG570" s="210"/>
      <c r="AH570" s="210"/>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10"/>
      <c r="BK570" s="210"/>
      <c r="BL570" s="210"/>
      <c r="BM570" s="210"/>
      <c r="BN570" s="210"/>
      <c r="BO570" s="210"/>
      <c r="BP570" s="210"/>
      <c r="BQ570" s="210"/>
      <c r="BR570" s="210"/>
    </row>
    <row r="571" spans="1:70" ht="16.5" customHeight="1" x14ac:dyDescent="0.3">
      <c r="A571" s="219"/>
      <c r="B571" s="219"/>
      <c r="C571" s="219"/>
      <c r="D571" s="219"/>
      <c r="E571" s="219"/>
      <c r="F571" s="219"/>
      <c r="G571" s="219"/>
      <c r="H571" s="219"/>
      <c r="I571" s="219"/>
      <c r="J571" s="219"/>
      <c r="K571" s="219"/>
      <c r="L571" s="219"/>
      <c r="M571" s="210"/>
      <c r="N571" s="210"/>
      <c r="O571" s="210"/>
      <c r="P571" s="210"/>
      <c r="Q571" s="210"/>
      <c r="R571" s="210"/>
      <c r="S571" s="210"/>
      <c r="T571" s="210"/>
      <c r="U571" s="210"/>
      <c r="V571" s="210"/>
      <c r="W571" s="210"/>
      <c r="X571" s="210"/>
      <c r="Y571" s="210"/>
      <c r="Z571" s="210"/>
      <c r="AA571" s="210"/>
      <c r="AB571" s="210"/>
      <c r="AC571" s="210"/>
      <c r="AD571" s="210"/>
      <c r="AE571" s="210"/>
      <c r="AF571" s="210"/>
      <c r="AG571" s="210"/>
      <c r="AH571" s="210"/>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10"/>
      <c r="BK571" s="210"/>
      <c r="BL571" s="210"/>
      <c r="BM571" s="210"/>
      <c r="BN571" s="210"/>
      <c r="BO571" s="210"/>
      <c r="BP571" s="210"/>
      <c r="BQ571" s="210"/>
      <c r="BR571" s="210"/>
    </row>
    <row r="572" spans="1:70" ht="16.5" customHeight="1" x14ac:dyDescent="0.3">
      <c r="A572" s="219"/>
      <c r="B572" s="219"/>
      <c r="C572" s="219"/>
      <c r="D572" s="219"/>
      <c r="E572" s="219"/>
      <c r="F572" s="219"/>
      <c r="G572" s="219"/>
      <c r="H572" s="219"/>
      <c r="I572" s="219"/>
      <c r="J572" s="219"/>
      <c r="K572" s="219"/>
      <c r="L572" s="219"/>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210"/>
      <c r="BP572" s="210"/>
      <c r="BQ572" s="210"/>
      <c r="BR572" s="210"/>
    </row>
    <row r="573" spans="1:70" ht="16.5" customHeight="1" x14ac:dyDescent="0.3">
      <c r="A573" s="219"/>
      <c r="B573" s="219"/>
      <c r="C573" s="219"/>
      <c r="D573" s="219"/>
      <c r="E573" s="219"/>
      <c r="F573" s="219"/>
      <c r="G573" s="219"/>
      <c r="H573" s="219"/>
      <c r="I573" s="219"/>
      <c r="J573" s="219"/>
      <c r="K573" s="219"/>
      <c r="L573" s="219"/>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row>
    <row r="574" spans="1:70" ht="16.5" customHeight="1" x14ac:dyDescent="0.3">
      <c r="A574" s="219"/>
      <c r="B574" s="219"/>
      <c r="C574" s="219"/>
      <c r="D574" s="219"/>
      <c r="E574" s="219"/>
      <c r="F574" s="219"/>
      <c r="G574" s="219"/>
      <c r="H574" s="219"/>
      <c r="I574" s="219"/>
      <c r="J574" s="219"/>
      <c r="K574" s="219"/>
      <c r="L574" s="219"/>
      <c r="M574" s="210"/>
      <c r="N574" s="210"/>
      <c r="O574" s="210"/>
      <c r="P574" s="210"/>
      <c r="Q574" s="210"/>
      <c r="R574" s="210"/>
      <c r="S574" s="210"/>
      <c r="T574" s="210"/>
      <c r="U574" s="210"/>
      <c r="V574" s="210"/>
      <c r="W574" s="210"/>
      <c r="X574" s="210"/>
      <c r="Y574" s="210"/>
      <c r="Z574" s="210"/>
      <c r="AA574" s="210"/>
      <c r="AB574" s="210"/>
      <c r="AC574" s="210"/>
      <c r="AD574" s="210"/>
      <c r="AE574" s="210"/>
      <c r="AF574" s="210"/>
      <c r="AG574" s="210"/>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c r="BI574" s="210"/>
      <c r="BJ574" s="210"/>
      <c r="BK574" s="210"/>
      <c r="BL574" s="210"/>
      <c r="BM574" s="210"/>
      <c r="BN574" s="210"/>
      <c r="BO574" s="210"/>
      <c r="BP574" s="210"/>
      <c r="BQ574" s="210"/>
      <c r="BR574" s="210"/>
    </row>
    <row r="575" spans="1:70" ht="16.5" customHeight="1" x14ac:dyDescent="0.3">
      <c r="A575" s="219"/>
      <c r="B575" s="219"/>
      <c r="C575" s="219"/>
      <c r="D575" s="219"/>
      <c r="E575" s="219"/>
      <c r="F575" s="219"/>
      <c r="G575" s="219"/>
      <c r="H575" s="219"/>
      <c r="I575" s="219"/>
      <c r="J575" s="219"/>
      <c r="K575" s="219"/>
      <c r="L575" s="219"/>
      <c r="M575" s="210"/>
      <c r="N575" s="210"/>
      <c r="O575" s="210"/>
      <c r="P575" s="210"/>
      <c r="Q575" s="210"/>
      <c r="R575" s="210"/>
      <c r="S575" s="210"/>
      <c r="T575" s="210"/>
      <c r="U575" s="210"/>
      <c r="V575" s="210"/>
      <c r="W575" s="210"/>
      <c r="X575" s="210"/>
      <c r="Y575" s="210"/>
      <c r="Z575" s="210"/>
      <c r="AA575" s="210"/>
      <c r="AB575" s="210"/>
      <c r="AC575" s="210"/>
      <c r="AD575" s="210"/>
      <c r="AE575" s="210"/>
      <c r="AF575" s="210"/>
      <c r="AG575" s="210"/>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c r="BI575" s="210"/>
      <c r="BJ575" s="210"/>
      <c r="BK575" s="210"/>
      <c r="BL575" s="210"/>
      <c r="BM575" s="210"/>
      <c r="BN575" s="210"/>
      <c r="BO575" s="210"/>
      <c r="BP575" s="210"/>
      <c r="BQ575" s="210"/>
      <c r="BR575" s="210"/>
    </row>
    <row r="576" spans="1:70" ht="16.5" customHeight="1" x14ac:dyDescent="0.3">
      <c r="A576" s="219"/>
      <c r="B576" s="219"/>
      <c r="C576" s="219"/>
      <c r="D576" s="219"/>
      <c r="E576" s="219"/>
      <c r="F576" s="219"/>
      <c r="G576" s="219"/>
      <c r="H576" s="219"/>
      <c r="I576" s="219"/>
      <c r="J576" s="219"/>
      <c r="K576" s="219"/>
      <c r="L576" s="219"/>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row>
    <row r="577" spans="1:70" ht="16.5" customHeight="1" x14ac:dyDescent="0.3">
      <c r="A577" s="219"/>
      <c r="B577" s="219"/>
      <c r="C577" s="219"/>
      <c r="D577" s="219"/>
      <c r="E577" s="219"/>
      <c r="F577" s="219"/>
      <c r="G577" s="219"/>
      <c r="H577" s="219"/>
      <c r="I577" s="219"/>
      <c r="J577" s="219"/>
      <c r="K577" s="219"/>
      <c r="L577" s="219"/>
      <c r="M577" s="210"/>
      <c r="N577" s="210"/>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row>
    <row r="578" spans="1:70" ht="16.5" customHeight="1" x14ac:dyDescent="0.3">
      <c r="A578" s="219"/>
      <c r="B578" s="219"/>
      <c r="C578" s="219"/>
      <c r="D578" s="219"/>
      <c r="E578" s="219"/>
      <c r="F578" s="219"/>
      <c r="G578" s="219"/>
      <c r="H578" s="219"/>
      <c r="I578" s="219"/>
      <c r="J578" s="219"/>
      <c r="K578" s="219"/>
      <c r="L578" s="219"/>
      <c r="M578" s="210"/>
      <c r="N578" s="210"/>
      <c r="O578" s="210"/>
      <c r="P578" s="210"/>
      <c r="Q578" s="210"/>
      <c r="R578" s="210"/>
      <c r="S578" s="210"/>
      <c r="T578" s="210"/>
      <c r="U578" s="210"/>
      <c r="V578" s="210"/>
      <c r="W578" s="210"/>
      <c r="X578" s="210"/>
      <c r="Y578" s="210"/>
      <c r="Z578" s="210"/>
      <c r="AA578" s="210"/>
      <c r="AB578" s="210"/>
      <c r="AC578" s="210"/>
      <c r="AD578" s="210"/>
      <c r="AE578" s="210"/>
      <c r="AF578" s="210"/>
      <c r="AG578" s="210"/>
      <c r="AH578" s="210"/>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c r="BI578" s="210"/>
      <c r="BJ578" s="210"/>
      <c r="BK578" s="210"/>
      <c r="BL578" s="210"/>
      <c r="BM578" s="210"/>
      <c r="BN578" s="210"/>
      <c r="BO578" s="210"/>
      <c r="BP578" s="210"/>
      <c r="BQ578" s="210"/>
      <c r="BR578" s="210"/>
    </row>
    <row r="579" spans="1:70" ht="16.5" customHeight="1" x14ac:dyDescent="0.3">
      <c r="A579" s="219"/>
      <c r="B579" s="219"/>
      <c r="C579" s="219"/>
      <c r="D579" s="219"/>
      <c r="E579" s="219"/>
      <c r="F579" s="219"/>
      <c r="G579" s="219"/>
      <c r="H579" s="219"/>
      <c r="I579" s="219"/>
      <c r="J579" s="219"/>
      <c r="K579" s="219"/>
      <c r="L579" s="219"/>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row>
    <row r="580" spans="1:70" ht="16.5" customHeight="1" x14ac:dyDescent="0.3">
      <c r="A580" s="219"/>
      <c r="B580" s="219"/>
      <c r="C580" s="219"/>
      <c r="D580" s="219"/>
      <c r="E580" s="219"/>
      <c r="F580" s="219"/>
      <c r="G580" s="219"/>
      <c r="H580" s="219"/>
      <c r="I580" s="219"/>
      <c r="J580" s="219"/>
      <c r="K580" s="219"/>
      <c r="L580" s="219"/>
      <c r="M580" s="210"/>
      <c r="N580" s="210"/>
      <c r="O580" s="210"/>
      <c r="P580" s="210"/>
      <c r="Q580" s="210"/>
      <c r="R580" s="210"/>
      <c r="S580" s="210"/>
      <c r="T580" s="210"/>
      <c r="U580" s="210"/>
      <c r="V580" s="210"/>
      <c r="W580" s="210"/>
      <c r="X580" s="210"/>
      <c r="Y580" s="210"/>
      <c r="Z580" s="210"/>
      <c r="AA580" s="210"/>
      <c r="AB580" s="210"/>
      <c r="AC580" s="210"/>
      <c r="AD580" s="210"/>
      <c r="AE580" s="210"/>
      <c r="AF580" s="210"/>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210"/>
      <c r="BP580" s="210"/>
      <c r="BQ580" s="210"/>
      <c r="BR580" s="210"/>
    </row>
    <row r="581" spans="1:70" ht="16.5" customHeight="1" x14ac:dyDescent="0.3">
      <c r="A581" s="219"/>
      <c r="B581" s="219"/>
      <c r="C581" s="219"/>
      <c r="D581" s="219"/>
      <c r="E581" s="219"/>
      <c r="F581" s="219"/>
      <c r="G581" s="219"/>
      <c r="H581" s="219"/>
      <c r="I581" s="219"/>
      <c r="J581" s="219"/>
      <c r="K581" s="219"/>
      <c r="L581" s="219"/>
      <c r="M581" s="210"/>
      <c r="N581" s="210"/>
      <c r="O581" s="210"/>
      <c r="P581" s="210"/>
      <c r="Q581" s="210"/>
      <c r="R581" s="210"/>
      <c r="S581" s="210"/>
      <c r="T581" s="210"/>
      <c r="U581" s="210"/>
      <c r="V581" s="210"/>
      <c r="W581" s="210"/>
      <c r="X581" s="210"/>
      <c r="Y581" s="210"/>
      <c r="Z581" s="210"/>
      <c r="AA581" s="210"/>
      <c r="AB581" s="210"/>
      <c r="AC581" s="210"/>
      <c r="AD581" s="210"/>
      <c r="AE581" s="210"/>
      <c r="AF581" s="210"/>
      <c r="AG581" s="210"/>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c r="BI581" s="210"/>
      <c r="BJ581" s="210"/>
      <c r="BK581" s="210"/>
      <c r="BL581" s="210"/>
      <c r="BM581" s="210"/>
      <c r="BN581" s="210"/>
      <c r="BO581" s="210"/>
      <c r="BP581" s="210"/>
      <c r="BQ581" s="210"/>
      <c r="BR581" s="210"/>
    </row>
    <row r="582" spans="1:70" ht="16.5" customHeight="1" x14ac:dyDescent="0.3">
      <c r="A582" s="219"/>
      <c r="B582" s="219"/>
      <c r="C582" s="219"/>
      <c r="D582" s="219"/>
      <c r="E582" s="219"/>
      <c r="F582" s="219"/>
      <c r="G582" s="219"/>
      <c r="H582" s="219"/>
      <c r="I582" s="219"/>
      <c r="J582" s="219"/>
      <c r="K582" s="219"/>
      <c r="L582" s="219"/>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row>
    <row r="583" spans="1:70" ht="16.5" customHeight="1" x14ac:dyDescent="0.3">
      <c r="A583" s="219"/>
      <c r="B583" s="219"/>
      <c r="C583" s="219"/>
      <c r="D583" s="219"/>
      <c r="E583" s="219"/>
      <c r="F583" s="219"/>
      <c r="G583" s="219"/>
      <c r="H583" s="219"/>
      <c r="I583" s="219"/>
      <c r="J583" s="219"/>
      <c r="K583" s="219"/>
      <c r="L583" s="219"/>
      <c r="M583" s="210"/>
      <c r="N583" s="210"/>
      <c r="O583" s="210"/>
      <c r="P583" s="210"/>
      <c r="Q583" s="210"/>
      <c r="R583" s="210"/>
      <c r="S583" s="210"/>
      <c r="T583" s="210"/>
      <c r="U583" s="210"/>
      <c r="V583" s="210"/>
      <c r="W583" s="210"/>
      <c r="X583" s="210"/>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c r="BI583" s="210"/>
      <c r="BJ583" s="210"/>
      <c r="BK583" s="210"/>
      <c r="BL583" s="210"/>
      <c r="BM583" s="210"/>
      <c r="BN583" s="210"/>
      <c r="BO583" s="210"/>
      <c r="BP583" s="210"/>
      <c r="BQ583" s="210"/>
      <c r="BR583" s="210"/>
    </row>
    <row r="584" spans="1:70" ht="16.5" customHeight="1" x14ac:dyDescent="0.3">
      <c r="A584" s="219"/>
      <c r="B584" s="219"/>
      <c r="C584" s="219"/>
      <c r="D584" s="219"/>
      <c r="E584" s="219"/>
      <c r="F584" s="219"/>
      <c r="G584" s="219"/>
      <c r="H584" s="219"/>
      <c r="I584" s="219"/>
      <c r="J584" s="219"/>
      <c r="K584" s="219"/>
      <c r="L584" s="219"/>
      <c r="M584" s="210"/>
      <c r="N584" s="210"/>
      <c r="O584" s="210"/>
      <c r="P584" s="210"/>
      <c r="Q584" s="210"/>
      <c r="R584" s="210"/>
      <c r="S584" s="210"/>
      <c r="T584" s="210"/>
      <c r="U584" s="210"/>
      <c r="V584" s="210"/>
      <c r="W584" s="210"/>
      <c r="X584" s="210"/>
      <c r="Y584" s="210"/>
      <c r="Z584" s="210"/>
      <c r="AA584" s="210"/>
      <c r="AB584" s="210"/>
      <c r="AC584" s="210"/>
      <c r="AD584" s="210"/>
      <c r="AE584" s="210"/>
      <c r="AF584" s="210"/>
      <c r="AG584" s="210"/>
      <c r="AH584" s="210"/>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c r="BI584" s="210"/>
      <c r="BJ584" s="210"/>
      <c r="BK584" s="210"/>
      <c r="BL584" s="210"/>
      <c r="BM584" s="210"/>
      <c r="BN584" s="210"/>
      <c r="BO584" s="210"/>
      <c r="BP584" s="210"/>
      <c r="BQ584" s="210"/>
      <c r="BR584" s="210"/>
    </row>
    <row r="585" spans="1:70" ht="16.5" customHeight="1" x14ac:dyDescent="0.3">
      <c r="A585" s="219"/>
      <c r="B585" s="219"/>
      <c r="C585" s="219"/>
      <c r="D585" s="219"/>
      <c r="E585" s="219"/>
      <c r="F585" s="219"/>
      <c r="G585" s="219"/>
      <c r="H585" s="219"/>
      <c r="I585" s="219"/>
      <c r="J585" s="219"/>
      <c r="K585" s="219"/>
      <c r="L585" s="219"/>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row>
    <row r="586" spans="1:70" ht="16.5" customHeight="1" x14ac:dyDescent="0.3">
      <c r="A586" s="219"/>
      <c r="B586" s="219"/>
      <c r="C586" s="219"/>
      <c r="D586" s="219"/>
      <c r="E586" s="219"/>
      <c r="F586" s="219"/>
      <c r="G586" s="219"/>
      <c r="H586" s="219"/>
      <c r="I586" s="219"/>
      <c r="J586" s="219"/>
      <c r="K586" s="219"/>
      <c r="L586" s="219"/>
      <c r="M586" s="210"/>
      <c r="N586" s="210"/>
      <c r="O586" s="210"/>
      <c r="P586" s="210"/>
      <c r="Q586" s="210"/>
      <c r="R586" s="210"/>
      <c r="S586" s="210"/>
      <c r="T586" s="210"/>
      <c r="U586" s="210"/>
      <c r="V586" s="210"/>
      <c r="W586" s="210"/>
      <c r="X586" s="210"/>
      <c r="Y586" s="210"/>
      <c r="Z586" s="210"/>
      <c r="AA586" s="210"/>
      <c r="AB586" s="210"/>
      <c r="AC586" s="210"/>
      <c r="AD586" s="210"/>
      <c r="AE586" s="210"/>
      <c r="AF586" s="210"/>
      <c r="AG586" s="210"/>
      <c r="AH586" s="210"/>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c r="BI586" s="210"/>
      <c r="BJ586" s="210"/>
      <c r="BK586" s="210"/>
      <c r="BL586" s="210"/>
      <c r="BM586" s="210"/>
      <c r="BN586" s="210"/>
      <c r="BO586" s="210"/>
      <c r="BP586" s="210"/>
      <c r="BQ586" s="210"/>
      <c r="BR586" s="210"/>
    </row>
    <row r="587" spans="1:70" ht="16.5" customHeight="1" x14ac:dyDescent="0.3">
      <c r="A587" s="219"/>
      <c r="B587" s="219"/>
      <c r="C587" s="219"/>
      <c r="D587" s="219"/>
      <c r="E587" s="219"/>
      <c r="F587" s="219"/>
      <c r="G587" s="219"/>
      <c r="H587" s="219"/>
      <c r="I587" s="219"/>
      <c r="J587" s="219"/>
      <c r="K587" s="219"/>
      <c r="L587" s="219"/>
      <c r="M587" s="210"/>
      <c r="N587" s="210"/>
      <c r="O587" s="210"/>
      <c r="P587" s="210"/>
      <c r="Q587" s="210"/>
      <c r="R587" s="210"/>
      <c r="S587" s="210"/>
      <c r="T587" s="210"/>
      <c r="U587" s="210"/>
      <c r="V587" s="210"/>
      <c r="W587" s="210"/>
      <c r="X587" s="210"/>
      <c r="Y587" s="210"/>
      <c r="Z587" s="210"/>
      <c r="AA587" s="210"/>
      <c r="AB587" s="210"/>
      <c r="AC587" s="210"/>
      <c r="AD587" s="210"/>
      <c r="AE587" s="210"/>
      <c r="AF587" s="210"/>
      <c r="AG587" s="210"/>
      <c r="AH587" s="210"/>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c r="BI587" s="210"/>
      <c r="BJ587" s="210"/>
      <c r="BK587" s="210"/>
      <c r="BL587" s="210"/>
      <c r="BM587" s="210"/>
      <c r="BN587" s="210"/>
      <c r="BO587" s="210"/>
      <c r="BP587" s="210"/>
      <c r="BQ587" s="210"/>
      <c r="BR587" s="210"/>
    </row>
    <row r="588" spans="1:70" ht="16.5" customHeight="1" x14ac:dyDescent="0.3">
      <c r="A588" s="219"/>
      <c r="B588" s="219"/>
      <c r="C588" s="219"/>
      <c r="D588" s="219"/>
      <c r="E588" s="219"/>
      <c r="F588" s="219"/>
      <c r="G588" s="219"/>
      <c r="H588" s="219"/>
      <c r="I588" s="219"/>
      <c r="J588" s="219"/>
      <c r="K588" s="219"/>
      <c r="L588" s="219"/>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row>
    <row r="589" spans="1:70" ht="16.5" customHeight="1" x14ac:dyDescent="0.3">
      <c r="A589" s="219"/>
      <c r="B589" s="219"/>
      <c r="C589" s="219"/>
      <c r="D589" s="219"/>
      <c r="E589" s="219"/>
      <c r="F589" s="219"/>
      <c r="G589" s="219"/>
      <c r="H589" s="219"/>
      <c r="I589" s="219"/>
      <c r="J589" s="219"/>
      <c r="K589" s="219"/>
      <c r="L589" s="219"/>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c r="BI589" s="210"/>
      <c r="BJ589" s="210"/>
      <c r="BK589" s="210"/>
      <c r="BL589" s="210"/>
      <c r="BM589" s="210"/>
      <c r="BN589" s="210"/>
      <c r="BO589" s="210"/>
      <c r="BP589" s="210"/>
      <c r="BQ589" s="210"/>
      <c r="BR589" s="210"/>
    </row>
    <row r="590" spans="1:70" ht="16.5" customHeight="1" x14ac:dyDescent="0.3">
      <c r="A590" s="219"/>
      <c r="B590" s="219"/>
      <c r="C590" s="219"/>
      <c r="D590" s="219"/>
      <c r="E590" s="219"/>
      <c r="F590" s="219"/>
      <c r="G590" s="219"/>
      <c r="H590" s="219"/>
      <c r="I590" s="219"/>
      <c r="J590" s="219"/>
      <c r="K590" s="219"/>
      <c r="L590" s="219"/>
      <c r="M590" s="210"/>
      <c r="N590" s="210"/>
      <c r="O590" s="210"/>
      <c r="P590" s="210"/>
      <c r="Q590" s="210"/>
      <c r="R590" s="210"/>
      <c r="S590" s="210"/>
      <c r="T590" s="210"/>
      <c r="U590" s="210"/>
      <c r="V590" s="210"/>
      <c r="W590" s="210"/>
      <c r="X590" s="210"/>
      <c r="Y590" s="210"/>
      <c r="Z590" s="210"/>
      <c r="AA590" s="210"/>
      <c r="AB590" s="210"/>
      <c r="AC590" s="210"/>
      <c r="AD590" s="210"/>
      <c r="AE590" s="210"/>
      <c r="AF590" s="210"/>
      <c r="AG590" s="210"/>
      <c r="AH590" s="210"/>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c r="BI590" s="210"/>
      <c r="BJ590" s="210"/>
      <c r="BK590" s="210"/>
      <c r="BL590" s="210"/>
      <c r="BM590" s="210"/>
      <c r="BN590" s="210"/>
      <c r="BO590" s="210"/>
      <c r="BP590" s="210"/>
      <c r="BQ590" s="210"/>
      <c r="BR590" s="210"/>
    </row>
    <row r="591" spans="1:70" ht="16.5" customHeight="1" x14ac:dyDescent="0.3">
      <c r="A591" s="219"/>
      <c r="B591" s="219"/>
      <c r="C591" s="219"/>
      <c r="D591" s="219"/>
      <c r="E591" s="219"/>
      <c r="F591" s="219"/>
      <c r="G591" s="219"/>
      <c r="H591" s="219"/>
      <c r="I591" s="219"/>
      <c r="J591" s="219"/>
      <c r="K591" s="219"/>
      <c r="L591" s="219"/>
      <c r="M591" s="210"/>
      <c r="N591" s="210"/>
      <c r="O591" s="210"/>
      <c r="P591" s="210"/>
      <c r="Q591" s="210"/>
      <c r="R591" s="210"/>
      <c r="S591" s="210"/>
      <c r="T591" s="210"/>
      <c r="U591" s="210"/>
      <c r="V591" s="210"/>
      <c r="W591" s="210"/>
      <c r="X591" s="210"/>
      <c r="Y591" s="210"/>
      <c r="Z591" s="210"/>
      <c r="AA591" s="210"/>
      <c r="AB591" s="210"/>
      <c r="AC591" s="210"/>
      <c r="AD591" s="210"/>
      <c r="AE591" s="210"/>
      <c r="AF591" s="210"/>
      <c r="AG591" s="210"/>
      <c r="AH591" s="210"/>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c r="BI591" s="210"/>
      <c r="BJ591" s="210"/>
      <c r="BK591" s="210"/>
      <c r="BL591" s="210"/>
      <c r="BM591" s="210"/>
      <c r="BN591" s="210"/>
      <c r="BO591" s="210"/>
      <c r="BP591" s="210"/>
      <c r="BQ591" s="210"/>
      <c r="BR591" s="210"/>
    </row>
    <row r="592" spans="1:70" ht="16.5" customHeight="1" x14ac:dyDescent="0.3">
      <c r="A592" s="219"/>
      <c r="B592" s="219"/>
      <c r="C592" s="219"/>
      <c r="D592" s="219"/>
      <c r="E592" s="219"/>
      <c r="F592" s="219"/>
      <c r="G592" s="219"/>
      <c r="H592" s="219"/>
      <c r="I592" s="219"/>
      <c r="J592" s="219"/>
      <c r="K592" s="219"/>
      <c r="L592" s="219"/>
      <c r="M592" s="210"/>
      <c r="N592" s="210"/>
      <c r="O592" s="210"/>
      <c r="P592" s="210"/>
      <c r="Q592" s="210"/>
      <c r="R592" s="210"/>
      <c r="S592" s="210"/>
      <c r="T592" s="210"/>
      <c r="U592" s="210"/>
      <c r="V592" s="210"/>
      <c r="W592" s="210"/>
      <c r="X592" s="210"/>
      <c r="Y592" s="210"/>
      <c r="Z592" s="210"/>
      <c r="AA592" s="210"/>
      <c r="AB592" s="210"/>
      <c r="AC592" s="210"/>
      <c r="AD592" s="210"/>
      <c r="AE592" s="210"/>
      <c r="AF592" s="210"/>
      <c r="AG592" s="210"/>
      <c r="AH592" s="210"/>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c r="BI592" s="210"/>
      <c r="BJ592" s="210"/>
      <c r="BK592" s="210"/>
      <c r="BL592" s="210"/>
      <c r="BM592" s="210"/>
      <c r="BN592" s="210"/>
      <c r="BO592" s="210"/>
      <c r="BP592" s="210"/>
      <c r="BQ592" s="210"/>
      <c r="BR592" s="210"/>
    </row>
    <row r="593" spans="1:70" ht="16.5" customHeight="1" x14ac:dyDescent="0.3">
      <c r="A593" s="219"/>
      <c r="B593" s="219"/>
      <c r="C593" s="219"/>
      <c r="D593" s="219"/>
      <c r="E593" s="219"/>
      <c r="F593" s="219"/>
      <c r="G593" s="219"/>
      <c r="H593" s="219"/>
      <c r="I593" s="219"/>
      <c r="J593" s="219"/>
      <c r="K593" s="219"/>
      <c r="L593" s="219"/>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row>
    <row r="594" spans="1:70" ht="16.5" customHeight="1" x14ac:dyDescent="0.3">
      <c r="A594" s="219"/>
      <c r="B594" s="219"/>
      <c r="C594" s="219"/>
      <c r="D594" s="219"/>
      <c r="E594" s="219"/>
      <c r="F594" s="219"/>
      <c r="G594" s="219"/>
      <c r="H594" s="219"/>
      <c r="I594" s="219"/>
      <c r="J594" s="219"/>
      <c r="K594" s="219"/>
      <c r="L594" s="219"/>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210"/>
      <c r="BP594" s="210"/>
      <c r="BQ594" s="210"/>
      <c r="BR594" s="210"/>
    </row>
    <row r="595" spans="1:70" ht="16.5" customHeight="1" x14ac:dyDescent="0.3">
      <c r="A595" s="219"/>
      <c r="B595" s="219"/>
      <c r="C595" s="219"/>
      <c r="D595" s="219"/>
      <c r="E595" s="219"/>
      <c r="F595" s="219"/>
      <c r="G595" s="219"/>
      <c r="H595" s="219"/>
      <c r="I595" s="219"/>
      <c r="J595" s="219"/>
      <c r="K595" s="219"/>
      <c r="L595" s="219"/>
      <c r="M595" s="210"/>
      <c r="N595" s="210"/>
      <c r="O595" s="210"/>
      <c r="P595" s="210"/>
      <c r="Q595" s="210"/>
      <c r="R595" s="210"/>
      <c r="S595" s="210"/>
      <c r="T595" s="210"/>
      <c r="U595" s="210"/>
      <c r="V595" s="210"/>
      <c r="W595" s="210"/>
      <c r="X595" s="210"/>
      <c r="Y595" s="210"/>
      <c r="Z595" s="210"/>
      <c r="AA595" s="210"/>
      <c r="AB595" s="210"/>
      <c r="AC595" s="210"/>
      <c r="AD595" s="210"/>
      <c r="AE595" s="210"/>
      <c r="AF595" s="210"/>
      <c r="AG595" s="210"/>
      <c r="AH595" s="210"/>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c r="BI595" s="210"/>
      <c r="BJ595" s="210"/>
      <c r="BK595" s="210"/>
      <c r="BL595" s="210"/>
      <c r="BM595" s="210"/>
      <c r="BN595" s="210"/>
      <c r="BO595" s="210"/>
      <c r="BP595" s="210"/>
      <c r="BQ595" s="210"/>
      <c r="BR595" s="210"/>
    </row>
    <row r="596" spans="1:70" ht="16.5" customHeight="1" x14ac:dyDescent="0.3">
      <c r="A596" s="219"/>
      <c r="B596" s="219"/>
      <c r="C596" s="219"/>
      <c r="D596" s="219"/>
      <c r="E596" s="219"/>
      <c r="F596" s="219"/>
      <c r="G596" s="219"/>
      <c r="H596" s="219"/>
      <c r="I596" s="219"/>
      <c r="J596" s="219"/>
      <c r="K596" s="219"/>
      <c r="L596" s="219"/>
      <c r="M596" s="210"/>
      <c r="N596" s="210"/>
      <c r="O596" s="210"/>
      <c r="P596" s="210"/>
      <c r="Q596" s="210"/>
      <c r="R596" s="210"/>
      <c r="S596" s="210"/>
      <c r="T596" s="210"/>
      <c r="U596" s="210"/>
      <c r="V596" s="210"/>
      <c r="W596" s="210"/>
      <c r="X596" s="210"/>
      <c r="Y596" s="210"/>
      <c r="Z596" s="210"/>
      <c r="AA596" s="210"/>
      <c r="AB596" s="210"/>
      <c r="AC596" s="210"/>
      <c r="AD596" s="210"/>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c r="BI596" s="210"/>
      <c r="BJ596" s="210"/>
      <c r="BK596" s="210"/>
      <c r="BL596" s="210"/>
      <c r="BM596" s="210"/>
      <c r="BN596" s="210"/>
      <c r="BO596" s="210"/>
      <c r="BP596" s="210"/>
      <c r="BQ596" s="210"/>
      <c r="BR596" s="210"/>
    </row>
    <row r="597" spans="1:70" ht="16.5" customHeight="1" x14ac:dyDescent="0.3">
      <c r="A597" s="219"/>
      <c r="B597" s="219"/>
      <c r="C597" s="219"/>
      <c r="D597" s="219"/>
      <c r="E597" s="219"/>
      <c r="F597" s="219"/>
      <c r="G597" s="219"/>
      <c r="H597" s="219"/>
      <c r="I597" s="219"/>
      <c r="J597" s="219"/>
      <c r="K597" s="219"/>
      <c r="L597" s="219"/>
      <c r="M597" s="210"/>
      <c r="N597" s="210"/>
      <c r="O597" s="210"/>
      <c r="P597" s="210"/>
      <c r="Q597" s="210"/>
      <c r="R597" s="210"/>
      <c r="S597" s="210"/>
      <c r="T597" s="210"/>
      <c r="U597" s="210"/>
      <c r="V597" s="210"/>
      <c r="W597" s="210"/>
      <c r="X597" s="210"/>
      <c r="Y597" s="210"/>
      <c r="Z597" s="210"/>
      <c r="AA597" s="210"/>
      <c r="AB597" s="210"/>
      <c r="AC597" s="210"/>
      <c r="AD597" s="210"/>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c r="BI597" s="210"/>
      <c r="BJ597" s="210"/>
      <c r="BK597" s="210"/>
      <c r="BL597" s="210"/>
      <c r="BM597" s="210"/>
      <c r="BN597" s="210"/>
      <c r="BO597" s="210"/>
      <c r="BP597" s="210"/>
      <c r="BQ597" s="210"/>
      <c r="BR597" s="210"/>
    </row>
    <row r="598" spans="1:70" ht="16.5" customHeight="1" x14ac:dyDescent="0.3">
      <c r="A598" s="219"/>
      <c r="B598" s="219"/>
      <c r="C598" s="219"/>
      <c r="D598" s="219"/>
      <c r="E598" s="219"/>
      <c r="F598" s="219"/>
      <c r="G598" s="219"/>
      <c r="H598" s="219"/>
      <c r="I598" s="219"/>
      <c r="J598" s="219"/>
      <c r="K598" s="219"/>
      <c r="L598" s="219"/>
      <c r="M598" s="210"/>
      <c r="N598" s="210"/>
      <c r="O598" s="210"/>
      <c r="P598" s="210"/>
      <c r="Q598" s="210"/>
      <c r="R598" s="210"/>
      <c r="S598" s="210"/>
      <c r="T598" s="210"/>
      <c r="U598" s="210"/>
      <c r="V598" s="210"/>
      <c r="W598" s="210"/>
      <c r="X598" s="210"/>
      <c r="Y598" s="210"/>
      <c r="Z598" s="210"/>
      <c r="AA598" s="210"/>
      <c r="AB598" s="210"/>
      <c r="AC598" s="210"/>
      <c r="AD598" s="210"/>
      <c r="AE598" s="210"/>
      <c r="AF598" s="210"/>
      <c r="AG598" s="210"/>
      <c r="AH598" s="210"/>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c r="BI598" s="210"/>
      <c r="BJ598" s="210"/>
      <c r="BK598" s="210"/>
      <c r="BL598" s="210"/>
      <c r="BM598" s="210"/>
      <c r="BN598" s="210"/>
      <c r="BO598" s="210"/>
      <c r="BP598" s="210"/>
      <c r="BQ598" s="210"/>
      <c r="BR598" s="210"/>
    </row>
    <row r="599" spans="1:70" ht="16.5" customHeight="1" x14ac:dyDescent="0.3">
      <c r="A599" s="219"/>
      <c r="B599" s="219"/>
      <c r="C599" s="219"/>
      <c r="D599" s="219"/>
      <c r="E599" s="219"/>
      <c r="F599" s="219"/>
      <c r="G599" s="219"/>
      <c r="H599" s="219"/>
      <c r="I599" s="219"/>
      <c r="J599" s="219"/>
      <c r="K599" s="219"/>
      <c r="L599" s="219"/>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210"/>
      <c r="BP599" s="210"/>
      <c r="BQ599" s="210"/>
      <c r="BR599" s="210"/>
    </row>
    <row r="600" spans="1:70" ht="16.5" customHeight="1" x14ac:dyDescent="0.3">
      <c r="A600" s="219"/>
      <c r="B600" s="219"/>
      <c r="C600" s="219"/>
      <c r="D600" s="219"/>
      <c r="E600" s="219"/>
      <c r="F600" s="219"/>
      <c r="G600" s="219"/>
      <c r="H600" s="219"/>
      <c r="I600" s="219"/>
      <c r="J600" s="219"/>
      <c r="K600" s="219"/>
      <c r="L600" s="219"/>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210"/>
      <c r="BP600" s="210"/>
      <c r="BQ600" s="210"/>
      <c r="BR600" s="210"/>
    </row>
    <row r="601" spans="1:70" ht="16.5" customHeight="1" x14ac:dyDescent="0.3">
      <c r="A601" s="219"/>
      <c r="B601" s="219"/>
      <c r="C601" s="219"/>
      <c r="D601" s="219"/>
      <c r="E601" s="219"/>
      <c r="F601" s="219"/>
      <c r="G601" s="219"/>
      <c r="H601" s="219"/>
      <c r="I601" s="219"/>
      <c r="J601" s="219"/>
      <c r="K601" s="219"/>
      <c r="L601" s="219"/>
      <c r="M601" s="210"/>
      <c r="N601" s="210"/>
      <c r="O601" s="210"/>
      <c r="P601" s="210"/>
      <c r="Q601" s="210"/>
      <c r="R601" s="210"/>
      <c r="S601" s="210"/>
      <c r="T601" s="210"/>
      <c r="U601" s="210"/>
      <c r="V601" s="210"/>
      <c r="W601" s="210"/>
      <c r="X601" s="210"/>
      <c r="Y601" s="210"/>
      <c r="Z601" s="210"/>
      <c r="AA601" s="210"/>
      <c r="AB601" s="210"/>
      <c r="AC601" s="210"/>
      <c r="AD601" s="210"/>
      <c r="AE601" s="210"/>
      <c r="AF601" s="210"/>
      <c r="AG601" s="210"/>
      <c r="AH601" s="210"/>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c r="BI601" s="210"/>
      <c r="BJ601" s="210"/>
      <c r="BK601" s="210"/>
      <c r="BL601" s="210"/>
      <c r="BM601" s="210"/>
      <c r="BN601" s="210"/>
      <c r="BO601" s="210"/>
      <c r="BP601" s="210"/>
      <c r="BQ601" s="210"/>
      <c r="BR601" s="210"/>
    </row>
    <row r="602" spans="1:70" ht="16.5" customHeight="1" x14ac:dyDescent="0.3">
      <c r="A602" s="219"/>
      <c r="B602" s="219"/>
      <c r="C602" s="219"/>
      <c r="D602" s="219"/>
      <c r="E602" s="219"/>
      <c r="F602" s="219"/>
      <c r="G602" s="219"/>
      <c r="H602" s="219"/>
      <c r="I602" s="219"/>
      <c r="J602" s="219"/>
      <c r="K602" s="219"/>
      <c r="L602" s="219"/>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row>
    <row r="603" spans="1:70" ht="16.5" customHeight="1" x14ac:dyDescent="0.3">
      <c r="A603" s="219"/>
      <c r="B603" s="219"/>
      <c r="C603" s="219"/>
      <c r="D603" s="219"/>
      <c r="E603" s="219"/>
      <c r="F603" s="219"/>
      <c r="G603" s="219"/>
      <c r="H603" s="219"/>
      <c r="I603" s="219"/>
      <c r="J603" s="219"/>
      <c r="K603" s="219"/>
      <c r="L603" s="219"/>
      <c r="M603" s="210"/>
      <c r="N603" s="210"/>
      <c r="O603" s="210"/>
      <c r="P603" s="210"/>
      <c r="Q603" s="210"/>
      <c r="R603" s="210"/>
      <c r="S603" s="210"/>
      <c r="T603" s="210"/>
      <c r="U603" s="210"/>
      <c r="V603" s="210"/>
      <c r="W603" s="210"/>
      <c r="X603" s="210"/>
      <c r="Y603" s="210"/>
      <c r="Z603" s="210"/>
      <c r="AA603" s="210"/>
      <c r="AB603" s="210"/>
      <c r="AC603" s="210"/>
      <c r="AD603" s="210"/>
      <c r="AE603" s="210"/>
      <c r="AF603" s="210"/>
      <c r="AG603" s="210"/>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c r="BI603" s="210"/>
      <c r="BJ603" s="210"/>
      <c r="BK603" s="210"/>
      <c r="BL603" s="210"/>
      <c r="BM603" s="210"/>
      <c r="BN603" s="210"/>
      <c r="BO603" s="210"/>
      <c r="BP603" s="210"/>
      <c r="BQ603" s="210"/>
      <c r="BR603" s="210"/>
    </row>
    <row r="604" spans="1:70" ht="16.5" customHeight="1" x14ac:dyDescent="0.3">
      <c r="A604" s="219"/>
      <c r="B604" s="219"/>
      <c r="C604" s="219"/>
      <c r="D604" s="219"/>
      <c r="E604" s="219"/>
      <c r="F604" s="219"/>
      <c r="G604" s="219"/>
      <c r="H604" s="219"/>
      <c r="I604" s="219"/>
      <c r="J604" s="219"/>
      <c r="K604" s="219"/>
      <c r="L604" s="219"/>
      <c r="M604" s="210"/>
      <c r="N604" s="210"/>
      <c r="O604" s="210"/>
      <c r="P604" s="210"/>
      <c r="Q604" s="210"/>
      <c r="R604" s="210"/>
      <c r="S604" s="210"/>
      <c r="T604" s="210"/>
      <c r="U604" s="210"/>
      <c r="V604" s="210"/>
      <c r="W604" s="210"/>
      <c r="X604" s="210"/>
      <c r="Y604" s="210"/>
      <c r="Z604" s="210"/>
      <c r="AA604" s="210"/>
      <c r="AB604" s="210"/>
      <c r="AC604" s="210"/>
      <c r="AD604" s="210"/>
      <c r="AE604" s="210"/>
      <c r="AF604" s="210"/>
      <c r="AG604" s="210"/>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c r="BI604" s="210"/>
      <c r="BJ604" s="210"/>
      <c r="BK604" s="210"/>
      <c r="BL604" s="210"/>
      <c r="BM604" s="210"/>
      <c r="BN604" s="210"/>
      <c r="BO604" s="210"/>
      <c r="BP604" s="210"/>
      <c r="BQ604" s="210"/>
      <c r="BR604" s="210"/>
    </row>
    <row r="605" spans="1:70" ht="16.5" customHeight="1" x14ac:dyDescent="0.3">
      <c r="A605" s="219"/>
      <c r="B605" s="219"/>
      <c r="C605" s="219"/>
      <c r="D605" s="219"/>
      <c r="E605" s="219"/>
      <c r="F605" s="219"/>
      <c r="G605" s="219"/>
      <c r="H605" s="219"/>
      <c r="I605" s="219"/>
      <c r="J605" s="219"/>
      <c r="K605" s="219"/>
      <c r="L605" s="219"/>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row>
    <row r="606" spans="1:70" ht="16.5" customHeight="1" x14ac:dyDescent="0.3">
      <c r="A606" s="219"/>
      <c r="B606" s="219"/>
      <c r="C606" s="219"/>
      <c r="D606" s="219"/>
      <c r="E606" s="219"/>
      <c r="F606" s="219"/>
      <c r="G606" s="219"/>
      <c r="H606" s="219"/>
      <c r="I606" s="219"/>
      <c r="J606" s="219"/>
      <c r="K606" s="219"/>
      <c r="L606" s="219"/>
      <c r="M606" s="210"/>
      <c r="N606" s="210"/>
      <c r="O606" s="210"/>
      <c r="P606" s="210"/>
      <c r="Q606" s="210"/>
      <c r="R606" s="210"/>
      <c r="S606" s="210"/>
      <c r="T606" s="210"/>
      <c r="U606" s="210"/>
      <c r="V606" s="210"/>
      <c r="W606" s="210"/>
      <c r="X606" s="210"/>
      <c r="Y606" s="210"/>
      <c r="Z606" s="210"/>
      <c r="AA606" s="210"/>
      <c r="AB606" s="210"/>
      <c r="AC606" s="210"/>
      <c r="AD606" s="210"/>
      <c r="AE606" s="210"/>
      <c r="AF606" s="210"/>
      <c r="AG606" s="210"/>
      <c r="AH606" s="210"/>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c r="BI606" s="210"/>
      <c r="BJ606" s="210"/>
      <c r="BK606" s="210"/>
      <c r="BL606" s="210"/>
      <c r="BM606" s="210"/>
      <c r="BN606" s="210"/>
      <c r="BO606" s="210"/>
      <c r="BP606" s="210"/>
      <c r="BQ606" s="210"/>
      <c r="BR606" s="210"/>
    </row>
    <row r="607" spans="1:70" ht="16.5" customHeight="1" x14ac:dyDescent="0.3">
      <c r="A607" s="219"/>
      <c r="B607" s="219"/>
      <c r="C607" s="219"/>
      <c r="D607" s="219"/>
      <c r="E607" s="219"/>
      <c r="F607" s="219"/>
      <c r="G607" s="219"/>
      <c r="H607" s="219"/>
      <c r="I607" s="219"/>
      <c r="J607" s="219"/>
      <c r="K607" s="219"/>
      <c r="L607" s="219"/>
      <c r="M607" s="210"/>
      <c r="N607" s="210"/>
      <c r="O607" s="210"/>
      <c r="P607" s="210"/>
      <c r="Q607" s="210"/>
      <c r="R607" s="210"/>
      <c r="S607" s="210"/>
      <c r="T607" s="210"/>
      <c r="U607" s="210"/>
      <c r="V607" s="210"/>
      <c r="W607" s="210"/>
      <c r="X607" s="210"/>
      <c r="Y607" s="210"/>
      <c r="Z607" s="210"/>
      <c r="AA607" s="210"/>
      <c r="AB607" s="210"/>
      <c r="AC607" s="210"/>
      <c r="AD607" s="210"/>
      <c r="AE607" s="210"/>
      <c r="AF607" s="210"/>
      <c r="AG607" s="210"/>
      <c r="AH607" s="210"/>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c r="BI607" s="210"/>
      <c r="BJ607" s="210"/>
      <c r="BK607" s="210"/>
      <c r="BL607" s="210"/>
      <c r="BM607" s="210"/>
      <c r="BN607" s="210"/>
      <c r="BO607" s="210"/>
      <c r="BP607" s="210"/>
      <c r="BQ607" s="210"/>
      <c r="BR607" s="210"/>
    </row>
    <row r="608" spans="1:70" ht="16.5" customHeight="1" x14ac:dyDescent="0.3">
      <c r="A608" s="219"/>
      <c r="B608" s="219"/>
      <c r="C608" s="219"/>
      <c r="D608" s="219"/>
      <c r="E608" s="219"/>
      <c r="F608" s="219"/>
      <c r="G608" s="219"/>
      <c r="H608" s="219"/>
      <c r="I608" s="219"/>
      <c r="J608" s="219"/>
      <c r="K608" s="219"/>
      <c r="L608" s="219"/>
      <c r="M608" s="210"/>
      <c r="N608" s="210"/>
      <c r="O608" s="210"/>
      <c r="P608" s="210"/>
      <c r="Q608" s="210"/>
      <c r="R608" s="210"/>
      <c r="S608" s="210"/>
      <c r="T608" s="210"/>
      <c r="U608" s="210"/>
      <c r="V608" s="210"/>
      <c r="W608" s="210"/>
      <c r="X608" s="210"/>
      <c r="Y608" s="210"/>
      <c r="Z608" s="210"/>
      <c r="AA608" s="210"/>
      <c r="AB608" s="210"/>
      <c r="AC608" s="210"/>
      <c r="AD608" s="210"/>
      <c r="AE608" s="210"/>
      <c r="AF608" s="210"/>
      <c r="AG608" s="210"/>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c r="BI608" s="210"/>
      <c r="BJ608" s="210"/>
      <c r="BK608" s="210"/>
      <c r="BL608" s="210"/>
      <c r="BM608" s="210"/>
      <c r="BN608" s="210"/>
      <c r="BO608" s="210"/>
      <c r="BP608" s="210"/>
      <c r="BQ608" s="210"/>
      <c r="BR608" s="210"/>
    </row>
    <row r="609" spans="1:70" ht="16.5" customHeight="1" x14ac:dyDescent="0.3">
      <c r="A609" s="219"/>
      <c r="B609" s="219"/>
      <c r="C609" s="219"/>
      <c r="D609" s="219"/>
      <c r="E609" s="219"/>
      <c r="F609" s="219"/>
      <c r="G609" s="219"/>
      <c r="H609" s="219"/>
      <c r="I609" s="219"/>
      <c r="J609" s="219"/>
      <c r="K609" s="219"/>
      <c r="L609" s="219"/>
      <c r="M609" s="210"/>
      <c r="N609" s="210"/>
      <c r="O609" s="210"/>
      <c r="P609" s="210"/>
      <c r="Q609" s="210"/>
      <c r="R609" s="210"/>
      <c r="S609" s="210"/>
      <c r="T609" s="210"/>
      <c r="U609" s="210"/>
      <c r="V609" s="210"/>
      <c r="W609" s="210"/>
      <c r="X609" s="210"/>
      <c r="Y609" s="210"/>
      <c r="Z609" s="210"/>
      <c r="AA609" s="210"/>
      <c r="AB609" s="210"/>
      <c r="AC609" s="210"/>
      <c r="AD609" s="210"/>
      <c r="AE609" s="210"/>
      <c r="AF609" s="210"/>
      <c r="AG609" s="210"/>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c r="BI609" s="210"/>
      <c r="BJ609" s="210"/>
      <c r="BK609" s="210"/>
      <c r="BL609" s="210"/>
      <c r="BM609" s="210"/>
      <c r="BN609" s="210"/>
      <c r="BO609" s="210"/>
      <c r="BP609" s="210"/>
      <c r="BQ609" s="210"/>
      <c r="BR609" s="210"/>
    </row>
    <row r="610" spans="1:70" ht="16.5" customHeight="1" x14ac:dyDescent="0.3">
      <c r="A610" s="219"/>
      <c r="B610" s="219"/>
      <c r="C610" s="219"/>
      <c r="D610" s="219"/>
      <c r="E610" s="219"/>
      <c r="F610" s="219"/>
      <c r="G610" s="219"/>
      <c r="H610" s="219"/>
      <c r="I610" s="219"/>
      <c r="J610" s="219"/>
      <c r="K610" s="219"/>
      <c r="L610" s="219"/>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row>
    <row r="611" spans="1:70" ht="16.5" customHeight="1" x14ac:dyDescent="0.3">
      <c r="A611" s="219"/>
      <c r="B611" s="219"/>
      <c r="C611" s="219"/>
      <c r="D611" s="219"/>
      <c r="E611" s="219"/>
      <c r="F611" s="219"/>
      <c r="G611" s="219"/>
      <c r="H611" s="219"/>
      <c r="I611" s="219"/>
      <c r="J611" s="219"/>
      <c r="K611" s="219"/>
      <c r="L611" s="219"/>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row>
    <row r="612" spans="1:70" ht="16.5" customHeight="1" x14ac:dyDescent="0.3">
      <c r="A612" s="219"/>
      <c r="B612" s="219"/>
      <c r="C612" s="219"/>
      <c r="D612" s="219"/>
      <c r="E612" s="219"/>
      <c r="F612" s="219"/>
      <c r="G612" s="219"/>
      <c r="H612" s="219"/>
      <c r="I612" s="219"/>
      <c r="J612" s="219"/>
      <c r="K612" s="219"/>
      <c r="L612" s="219"/>
      <c r="M612" s="210"/>
      <c r="N612" s="210"/>
      <c r="O612" s="210"/>
      <c r="P612" s="210"/>
      <c r="Q612" s="210"/>
      <c r="R612" s="210"/>
      <c r="S612" s="210"/>
      <c r="T612" s="210"/>
      <c r="U612" s="210"/>
      <c r="V612" s="210"/>
      <c r="W612" s="210"/>
      <c r="X612" s="210"/>
      <c r="Y612" s="210"/>
      <c r="Z612" s="210"/>
      <c r="AA612" s="210"/>
      <c r="AB612" s="210"/>
      <c r="AC612" s="210"/>
      <c r="AD612" s="210"/>
      <c r="AE612" s="210"/>
      <c r="AF612" s="210"/>
      <c r="AG612" s="210"/>
      <c r="AH612" s="210"/>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c r="BI612" s="210"/>
      <c r="BJ612" s="210"/>
      <c r="BK612" s="210"/>
      <c r="BL612" s="210"/>
      <c r="BM612" s="210"/>
      <c r="BN612" s="210"/>
      <c r="BO612" s="210"/>
      <c r="BP612" s="210"/>
      <c r="BQ612" s="210"/>
      <c r="BR612" s="210"/>
    </row>
    <row r="613" spans="1:70" ht="16.5" customHeight="1" x14ac:dyDescent="0.3">
      <c r="A613" s="219"/>
      <c r="B613" s="219"/>
      <c r="C613" s="219"/>
      <c r="D613" s="219"/>
      <c r="E613" s="219"/>
      <c r="F613" s="219"/>
      <c r="G613" s="219"/>
      <c r="H613" s="219"/>
      <c r="I613" s="219"/>
      <c r="J613" s="219"/>
      <c r="K613" s="219"/>
      <c r="L613" s="219"/>
      <c r="M613" s="210"/>
      <c r="N613" s="210"/>
      <c r="O613" s="210"/>
      <c r="P613" s="210"/>
      <c r="Q613" s="210"/>
      <c r="R613" s="210"/>
      <c r="S613" s="210"/>
      <c r="T613" s="210"/>
      <c r="U613" s="210"/>
      <c r="V613" s="210"/>
      <c r="W613" s="210"/>
      <c r="X613" s="210"/>
      <c r="Y613" s="210"/>
      <c r="Z613" s="210"/>
      <c r="AA613" s="210"/>
      <c r="AB613" s="210"/>
      <c r="AC613" s="210"/>
      <c r="AD613" s="210"/>
      <c r="AE613" s="210"/>
      <c r="AF613" s="210"/>
      <c r="AG613" s="210"/>
      <c r="AH613" s="210"/>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c r="BI613" s="210"/>
      <c r="BJ613" s="210"/>
      <c r="BK613" s="210"/>
      <c r="BL613" s="210"/>
      <c r="BM613" s="210"/>
      <c r="BN613" s="210"/>
      <c r="BO613" s="210"/>
      <c r="BP613" s="210"/>
      <c r="BQ613" s="210"/>
      <c r="BR613" s="210"/>
    </row>
    <row r="614" spans="1:70" ht="16.5" customHeight="1" x14ac:dyDescent="0.3">
      <c r="A614" s="219"/>
      <c r="B614" s="219"/>
      <c r="C614" s="219"/>
      <c r="D614" s="219"/>
      <c r="E614" s="219"/>
      <c r="F614" s="219"/>
      <c r="G614" s="219"/>
      <c r="H614" s="219"/>
      <c r="I614" s="219"/>
      <c r="J614" s="219"/>
      <c r="K614" s="219"/>
      <c r="L614" s="219"/>
      <c r="M614" s="210"/>
      <c r="N614" s="210"/>
      <c r="O614" s="210"/>
      <c r="P614" s="210"/>
      <c r="Q614" s="210"/>
      <c r="R614" s="210"/>
      <c r="S614" s="210"/>
      <c r="T614" s="210"/>
      <c r="U614" s="210"/>
      <c r="V614" s="210"/>
      <c r="W614" s="210"/>
      <c r="X614" s="210"/>
      <c r="Y614" s="210"/>
      <c r="Z614" s="210"/>
      <c r="AA614" s="210"/>
      <c r="AB614" s="210"/>
      <c r="AC614" s="210"/>
      <c r="AD614" s="210"/>
      <c r="AE614" s="210"/>
      <c r="AF614" s="210"/>
      <c r="AG614" s="210"/>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c r="BI614" s="210"/>
      <c r="BJ614" s="210"/>
      <c r="BK614" s="210"/>
      <c r="BL614" s="210"/>
      <c r="BM614" s="210"/>
      <c r="BN614" s="210"/>
      <c r="BO614" s="210"/>
      <c r="BP614" s="210"/>
      <c r="BQ614" s="210"/>
      <c r="BR614" s="210"/>
    </row>
    <row r="615" spans="1:70" ht="16.5" customHeight="1" x14ac:dyDescent="0.3">
      <c r="A615" s="219"/>
      <c r="B615" s="219"/>
      <c r="C615" s="219"/>
      <c r="D615" s="219"/>
      <c r="E615" s="219"/>
      <c r="F615" s="219"/>
      <c r="G615" s="219"/>
      <c r="H615" s="219"/>
      <c r="I615" s="219"/>
      <c r="J615" s="219"/>
      <c r="K615" s="219"/>
      <c r="L615" s="219"/>
      <c r="M615" s="210"/>
      <c r="N615" s="210"/>
      <c r="O615" s="210"/>
      <c r="P615" s="210"/>
      <c r="Q615" s="210"/>
      <c r="R615" s="210"/>
      <c r="S615" s="210"/>
      <c r="T615" s="210"/>
      <c r="U615" s="210"/>
      <c r="V615" s="210"/>
      <c r="W615" s="210"/>
      <c r="X615" s="210"/>
      <c r="Y615" s="210"/>
      <c r="Z615" s="210"/>
      <c r="AA615" s="210"/>
      <c r="AB615" s="210"/>
      <c r="AC615" s="210"/>
      <c r="AD615" s="210"/>
      <c r="AE615" s="210"/>
      <c r="AF615" s="210"/>
      <c r="AG615" s="210"/>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c r="BI615" s="210"/>
      <c r="BJ615" s="210"/>
      <c r="BK615" s="210"/>
      <c r="BL615" s="210"/>
      <c r="BM615" s="210"/>
      <c r="BN615" s="210"/>
      <c r="BO615" s="210"/>
      <c r="BP615" s="210"/>
      <c r="BQ615" s="210"/>
      <c r="BR615" s="210"/>
    </row>
    <row r="616" spans="1:70" ht="16.5" customHeight="1" x14ac:dyDescent="0.3">
      <c r="A616" s="219"/>
      <c r="B616" s="219"/>
      <c r="C616" s="219"/>
      <c r="D616" s="219"/>
      <c r="E616" s="219"/>
      <c r="F616" s="219"/>
      <c r="G616" s="219"/>
      <c r="H616" s="219"/>
      <c r="I616" s="219"/>
      <c r="J616" s="219"/>
      <c r="K616" s="219"/>
      <c r="L616" s="219"/>
      <c r="M616" s="210"/>
      <c r="N616" s="210"/>
      <c r="O616" s="210"/>
      <c r="P616" s="210"/>
      <c r="Q616" s="210"/>
      <c r="R616" s="210"/>
      <c r="S616" s="210"/>
      <c r="T616" s="210"/>
      <c r="U616" s="210"/>
      <c r="V616" s="210"/>
      <c r="W616" s="210"/>
      <c r="X616" s="210"/>
      <c r="Y616" s="210"/>
      <c r="Z616" s="210"/>
      <c r="AA616" s="210"/>
      <c r="AB616" s="210"/>
      <c r="AC616" s="210"/>
      <c r="AD616" s="210"/>
      <c r="AE616" s="210"/>
      <c r="AF616" s="210"/>
      <c r="AG616" s="210"/>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c r="BI616" s="210"/>
      <c r="BJ616" s="210"/>
      <c r="BK616" s="210"/>
      <c r="BL616" s="210"/>
      <c r="BM616" s="210"/>
      <c r="BN616" s="210"/>
      <c r="BO616" s="210"/>
      <c r="BP616" s="210"/>
      <c r="BQ616" s="210"/>
      <c r="BR616" s="210"/>
    </row>
    <row r="617" spans="1:70" ht="16.5" customHeight="1" x14ac:dyDescent="0.3">
      <c r="A617" s="219"/>
      <c r="B617" s="219"/>
      <c r="C617" s="219"/>
      <c r="D617" s="219"/>
      <c r="E617" s="219"/>
      <c r="F617" s="219"/>
      <c r="G617" s="219"/>
      <c r="H617" s="219"/>
      <c r="I617" s="219"/>
      <c r="J617" s="219"/>
      <c r="K617" s="219"/>
      <c r="L617" s="219"/>
      <c r="M617" s="210"/>
      <c r="N617" s="210"/>
      <c r="O617" s="210"/>
      <c r="P617" s="210"/>
      <c r="Q617" s="210"/>
      <c r="R617" s="210"/>
      <c r="S617" s="210"/>
      <c r="T617" s="210"/>
      <c r="U617" s="210"/>
      <c r="V617" s="210"/>
      <c r="W617" s="210"/>
      <c r="X617" s="210"/>
      <c r="Y617" s="210"/>
      <c r="Z617" s="210"/>
      <c r="AA617" s="210"/>
      <c r="AB617" s="210"/>
      <c r="AC617" s="210"/>
      <c r="AD617" s="210"/>
      <c r="AE617" s="210"/>
      <c r="AF617" s="210"/>
      <c r="AG617" s="210"/>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c r="BI617" s="210"/>
      <c r="BJ617" s="210"/>
      <c r="BK617" s="210"/>
      <c r="BL617" s="210"/>
      <c r="BM617" s="210"/>
      <c r="BN617" s="210"/>
      <c r="BO617" s="210"/>
      <c r="BP617" s="210"/>
      <c r="BQ617" s="210"/>
      <c r="BR617" s="210"/>
    </row>
    <row r="618" spans="1:70" ht="16.5" customHeight="1" x14ac:dyDescent="0.3">
      <c r="A618" s="219"/>
      <c r="B618" s="219"/>
      <c r="C618" s="219"/>
      <c r="D618" s="219"/>
      <c r="E618" s="219"/>
      <c r="F618" s="219"/>
      <c r="G618" s="219"/>
      <c r="H618" s="219"/>
      <c r="I618" s="219"/>
      <c r="J618" s="219"/>
      <c r="K618" s="219"/>
      <c r="L618" s="219"/>
      <c r="M618" s="210"/>
      <c r="N618" s="210"/>
      <c r="O618" s="210"/>
      <c r="P618" s="210"/>
      <c r="Q618" s="210"/>
      <c r="R618" s="210"/>
      <c r="S618" s="210"/>
      <c r="T618" s="210"/>
      <c r="U618" s="210"/>
      <c r="V618" s="210"/>
      <c r="W618" s="210"/>
      <c r="X618" s="210"/>
      <c r="Y618" s="210"/>
      <c r="Z618" s="210"/>
      <c r="AA618" s="210"/>
      <c r="AB618" s="210"/>
      <c r="AC618" s="210"/>
      <c r="AD618" s="210"/>
      <c r="AE618" s="210"/>
      <c r="AF618" s="210"/>
      <c r="AG618" s="210"/>
      <c r="AH618" s="210"/>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c r="BI618" s="210"/>
      <c r="BJ618" s="210"/>
      <c r="BK618" s="210"/>
      <c r="BL618" s="210"/>
      <c r="BM618" s="210"/>
      <c r="BN618" s="210"/>
      <c r="BO618" s="210"/>
      <c r="BP618" s="210"/>
      <c r="BQ618" s="210"/>
      <c r="BR618" s="210"/>
    </row>
    <row r="619" spans="1:70" ht="16.5" customHeight="1" x14ac:dyDescent="0.3">
      <c r="A619" s="219"/>
      <c r="B619" s="219"/>
      <c r="C619" s="219"/>
      <c r="D619" s="219"/>
      <c r="E619" s="219"/>
      <c r="F619" s="219"/>
      <c r="G619" s="219"/>
      <c r="H619" s="219"/>
      <c r="I619" s="219"/>
      <c r="J619" s="219"/>
      <c r="K619" s="219"/>
      <c r="L619" s="219"/>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row>
    <row r="620" spans="1:70" ht="16.5" customHeight="1" x14ac:dyDescent="0.3">
      <c r="A620" s="219"/>
      <c r="B620" s="219"/>
      <c r="C620" s="219"/>
      <c r="D620" s="219"/>
      <c r="E620" s="219"/>
      <c r="F620" s="219"/>
      <c r="G620" s="219"/>
      <c r="H620" s="219"/>
      <c r="I620" s="219"/>
      <c r="J620" s="219"/>
      <c r="K620" s="219"/>
      <c r="L620" s="219"/>
      <c r="M620" s="210"/>
      <c r="N620" s="210"/>
      <c r="O620" s="210"/>
      <c r="P620" s="210"/>
      <c r="Q620" s="210"/>
      <c r="R620" s="210"/>
      <c r="S620" s="210"/>
      <c r="T620" s="210"/>
      <c r="U620" s="210"/>
      <c r="V620" s="210"/>
      <c r="W620" s="210"/>
      <c r="X620" s="210"/>
      <c r="Y620" s="210"/>
      <c r="Z620" s="210"/>
      <c r="AA620" s="210"/>
      <c r="AB620" s="210"/>
      <c r="AC620" s="210"/>
      <c r="AD620" s="210"/>
      <c r="AE620" s="210"/>
      <c r="AF620" s="210"/>
      <c r="AG620" s="210"/>
      <c r="AH620" s="210"/>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c r="BI620" s="210"/>
      <c r="BJ620" s="210"/>
      <c r="BK620" s="210"/>
      <c r="BL620" s="210"/>
      <c r="BM620" s="210"/>
      <c r="BN620" s="210"/>
      <c r="BO620" s="210"/>
      <c r="BP620" s="210"/>
      <c r="BQ620" s="210"/>
      <c r="BR620" s="210"/>
    </row>
    <row r="621" spans="1:70" ht="16.5" customHeight="1" x14ac:dyDescent="0.3">
      <c r="A621" s="219"/>
      <c r="B621" s="219"/>
      <c r="C621" s="219"/>
      <c r="D621" s="219"/>
      <c r="E621" s="219"/>
      <c r="F621" s="219"/>
      <c r="G621" s="219"/>
      <c r="H621" s="219"/>
      <c r="I621" s="219"/>
      <c r="J621" s="219"/>
      <c r="K621" s="219"/>
      <c r="L621" s="219"/>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c r="BI621" s="210"/>
      <c r="BJ621" s="210"/>
      <c r="BK621" s="210"/>
      <c r="BL621" s="210"/>
      <c r="BM621" s="210"/>
      <c r="BN621" s="210"/>
      <c r="BO621" s="210"/>
      <c r="BP621" s="210"/>
      <c r="BQ621" s="210"/>
      <c r="BR621" s="210"/>
    </row>
    <row r="622" spans="1:70" ht="16.5" customHeight="1" x14ac:dyDescent="0.3">
      <c r="A622" s="219"/>
      <c r="B622" s="219"/>
      <c r="C622" s="219"/>
      <c r="D622" s="219"/>
      <c r="E622" s="219"/>
      <c r="F622" s="219"/>
      <c r="G622" s="219"/>
      <c r="H622" s="219"/>
      <c r="I622" s="219"/>
      <c r="J622" s="219"/>
      <c r="K622" s="219"/>
      <c r="L622" s="219"/>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c r="BI622" s="210"/>
      <c r="BJ622" s="210"/>
      <c r="BK622" s="210"/>
      <c r="BL622" s="210"/>
      <c r="BM622" s="210"/>
      <c r="BN622" s="210"/>
      <c r="BO622" s="210"/>
      <c r="BP622" s="210"/>
      <c r="BQ622" s="210"/>
      <c r="BR622" s="210"/>
    </row>
    <row r="623" spans="1:70" ht="16.5" customHeight="1" x14ac:dyDescent="0.3">
      <c r="A623" s="219"/>
      <c r="B623" s="219"/>
      <c r="C623" s="219"/>
      <c r="D623" s="219"/>
      <c r="E623" s="219"/>
      <c r="F623" s="219"/>
      <c r="G623" s="219"/>
      <c r="H623" s="219"/>
      <c r="I623" s="219"/>
      <c r="J623" s="219"/>
      <c r="K623" s="219"/>
      <c r="L623" s="219"/>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210"/>
      <c r="BP623" s="210"/>
      <c r="BQ623" s="210"/>
      <c r="BR623" s="210"/>
    </row>
    <row r="624" spans="1:70" ht="16.5" customHeight="1" x14ac:dyDescent="0.3">
      <c r="A624" s="219"/>
      <c r="B624" s="219"/>
      <c r="C624" s="219"/>
      <c r="D624" s="219"/>
      <c r="E624" s="219"/>
      <c r="F624" s="219"/>
      <c r="G624" s="219"/>
      <c r="H624" s="219"/>
      <c r="I624" s="219"/>
      <c r="J624" s="219"/>
      <c r="K624" s="219"/>
      <c r="L624" s="219"/>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210"/>
      <c r="BP624" s="210"/>
      <c r="BQ624" s="210"/>
      <c r="BR624" s="210"/>
    </row>
    <row r="625" spans="1:70" ht="16.5" customHeight="1" x14ac:dyDescent="0.3">
      <c r="A625" s="219"/>
      <c r="B625" s="219"/>
      <c r="C625" s="219"/>
      <c r="D625" s="219"/>
      <c r="E625" s="219"/>
      <c r="F625" s="219"/>
      <c r="G625" s="219"/>
      <c r="H625" s="219"/>
      <c r="I625" s="219"/>
      <c r="J625" s="219"/>
      <c r="K625" s="219"/>
      <c r="L625" s="219"/>
      <c r="M625" s="210"/>
      <c r="N625" s="210"/>
      <c r="O625" s="210"/>
      <c r="P625" s="210"/>
      <c r="Q625" s="210"/>
      <c r="R625" s="210"/>
      <c r="S625" s="210"/>
      <c r="T625" s="210"/>
      <c r="U625" s="210"/>
      <c r="V625" s="210"/>
      <c r="W625" s="210"/>
      <c r="X625" s="210"/>
      <c r="Y625" s="210"/>
      <c r="Z625" s="210"/>
      <c r="AA625" s="210"/>
      <c r="AB625" s="210"/>
      <c r="AC625" s="210"/>
      <c r="AD625" s="210"/>
      <c r="AE625" s="210"/>
      <c r="AF625" s="210"/>
      <c r="AG625" s="210"/>
      <c r="AH625" s="210"/>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c r="BI625" s="210"/>
      <c r="BJ625" s="210"/>
      <c r="BK625" s="210"/>
      <c r="BL625" s="210"/>
      <c r="BM625" s="210"/>
      <c r="BN625" s="210"/>
      <c r="BO625" s="210"/>
      <c r="BP625" s="210"/>
      <c r="BQ625" s="210"/>
      <c r="BR625" s="210"/>
    </row>
    <row r="626" spans="1:70" ht="16.5" customHeight="1" x14ac:dyDescent="0.3">
      <c r="A626" s="219"/>
      <c r="B626" s="219"/>
      <c r="C626" s="219"/>
      <c r="D626" s="219"/>
      <c r="E626" s="219"/>
      <c r="F626" s="219"/>
      <c r="G626" s="219"/>
      <c r="H626" s="219"/>
      <c r="I626" s="219"/>
      <c r="J626" s="219"/>
      <c r="K626" s="219"/>
      <c r="L626" s="219"/>
      <c r="M626" s="210"/>
      <c r="N626" s="210"/>
      <c r="O626" s="210"/>
      <c r="P626" s="210"/>
      <c r="Q626" s="210"/>
      <c r="R626" s="210"/>
      <c r="S626" s="210"/>
      <c r="T626" s="210"/>
      <c r="U626" s="210"/>
      <c r="V626" s="210"/>
      <c r="W626" s="210"/>
      <c r="X626" s="210"/>
      <c r="Y626" s="210"/>
      <c r="Z626" s="210"/>
      <c r="AA626" s="210"/>
      <c r="AB626" s="210"/>
      <c r="AC626" s="210"/>
      <c r="AD626" s="210"/>
      <c r="AE626" s="210"/>
      <c r="AF626" s="210"/>
      <c r="AG626" s="210"/>
      <c r="AH626" s="210"/>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c r="BI626" s="210"/>
      <c r="BJ626" s="210"/>
      <c r="BK626" s="210"/>
      <c r="BL626" s="210"/>
      <c r="BM626" s="210"/>
      <c r="BN626" s="210"/>
      <c r="BO626" s="210"/>
      <c r="BP626" s="210"/>
      <c r="BQ626" s="210"/>
      <c r="BR626" s="210"/>
    </row>
    <row r="627" spans="1:70" ht="16.5" customHeight="1" x14ac:dyDescent="0.3">
      <c r="A627" s="219"/>
      <c r="B627" s="219"/>
      <c r="C627" s="219"/>
      <c r="D627" s="219"/>
      <c r="E627" s="219"/>
      <c r="F627" s="219"/>
      <c r="G627" s="219"/>
      <c r="H627" s="219"/>
      <c r="I627" s="219"/>
      <c r="J627" s="219"/>
      <c r="K627" s="219"/>
      <c r="L627" s="219"/>
      <c r="M627" s="210"/>
      <c r="N627" s="210"/>
      <c r="O627" s="210"/>
      <c r="P627" s="210"/>
      <c r="Q627" s="210"/>
      <c r="R627" s="210"/>
      <c r="S627" s="210"/>
      <c r="T627" s="210"/>
      <c r="U627" s="210"/>
      <c r="V627" s="210"/>
      <c r="W627" s="210"/>
      <c r="X627" s="210"/>
      <c r="Y627" s="210"/>
      <c r="Z627" s="210"/>
      <c r="AA627" s="210"/>
      <c r="AB627" s="210"/>
      <c r="AC627" s="210"/>
      <c r="AD627" s="210"/>
      <c r="AE627" s="210"/>
      <c r="AF627" s="210"/>
      <c r="AG627" s="210"/>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c r="BI627" s="210"/>
      <c r="BJ627" s="210"/>
      <c r="BK627" s="210"/>
      <c r="BL627" s="210"/>
      <c r="BM627" s="210"/>
      <c r="BN627" s="210"/>
      <c r="BO627" s="210"/>
      <c r="BP627" s="210"/>
      <c r="BQ627" s="210"/>
      <c r="BR627" s="210"/>
    </row>
    <row r="628" spans="1:70" ht="16.5" customHeight="1" x14ac:dyDescent="0.3">
      <c r="A628" s="219"/>
      <c r="B628" s="219"/>
      <c r="C628" s="219"/>
      <c r="D628" s="219"/>
      <c r="E628" s="219"/>
      <c r="F628" s="219"/>
      <c r="G628" s="219"/>
      <c r="H628" s="219"/>
      <c r="I628" s="219"/>
      <c r="J628" s="219"/>
      <c r="K628" s="219"/>
      <c r="L628" s="219"/>
      <c r="M628" s="210"/>
      <c r="N628" s="210"/>
      <c r="O628" s="210"/>
      <c r="P628" s="210"/>
      <c r="Q628" s="210"/>
      <c r="R628" s="210"/>
      <c r="S628" s="210"/>
      <c r="T628" s="210"/>
      <c r="U628" s="210"/>
      <c r="V628" s="210"/>
      <c r="W628" s="210"/>
      <c r="X628" s="210"/>
      <c r="Y628" s="210"/>
      <c r="Z628" s="210"/>
      <c r="AA628" s="210"/>
      <c r="AB628" s="210"/>
      <c r="AC628" s="210"/>
      <c r="AD628" s="210"/>
      <c r="AE628" s="210"/>
      <c r="AF628" s="210"/>
      <c r="AG628" s="210"/>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c r="BI628" s="210"/>
      <c r="BJ628" s="210"/>
      <c r="BK628" s="210"/>
      <c r="BL628" s="210"/>
      <c r="BM628" s="210"/>
      <c r="BN628" s="210"/>
      <c r="BO628" s="210"/>
      <c r="BP628" s="210"/>
      <c r="BQ628" s="210"/>
      <c r="BR628" s="210"/>
    </row>
    <row r="629" spans="1:70" ht="16.5" customHeight="1" x14ac:dyDescent="0.3">
      <c r="A629" s="219"/>
      <c r="B629" s="219"/>
      <c r="C629" s="219"/>
      <c r="D629" s="219"/>
      <c r="E629" s="219"/>
      <c r="F629" s="219"/>
      <c r="G629" s="219"/>
      <c r="H629" s="219"/>
      <c r="I629" s="219"/>
      <c r="J629" s="219"/>
      <c r="K629" s="219"/>
      <c r="L629" s="219"/>
      <c r="M629" s="210"/>
      <c r="N629" s="210"/>
      <c r="O629" s="210"/>
      <c r="P629" s="210"/>
      <c r="Q629" s="210"/>
      <c r="R629" s="210"/>
      <c r="S629" s="210"/>
      <c r="T629" s="210"/>
      <c r="U629" s="210"/>
      <c r="V629" s="210"/>
      <c r="W629" s="210"/>
      <c r="X629" s="210"/>
      <c r="Y629" s="210"/>
      <c r="Z629" s="210"/>
      <c r="AA629" s="210"/>
      <c r="AB629" s="210"/>
      <c r="AC629" s="210"/>
      <c r="AD629" s="210"/>
      <c r="AE629" s="210"/>
      <c r="AF629" s="210"/>
      <c r="AG629" s="210"/>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c r="BI629" s="210"/>
      <c r="BJ629" s="210"/>
      <c r="BK629" s="210"/>
      <c r="BL629" s="210"/>
      <c r="BM629" s="210"/>
      <c r="BN629" s="210"/>
      <c r="BO629" s="210"/>
      <c r="BP629" s="210"/>
      <c r="BQ629" s="210"/>
      <c r="BR629" s="210"/>
    </row>
    <row r="630" spans="1:70" ht="16.5" customHeight="1" x14ac:dyDescent="0.3">
      <c r="A630" s="219"/>
      <c r="B630" s="219"/>
      <c r="C630" s="219"/>
      <c r="D630" s="219"/>
      <c r="E630" s="219"/>
      <c r="F630" s="219"/>
      <c r="G630" s="219"/>
      <c r="H630" s="219"/>
      <c r="I630" s="219"/>
      <c r="J630" s="219"/>
      <c r="K630" s="219"/>
      <c r="L630" s="219"/>
      <c r="M630" s="210"/>
      <c r="N630" s="210"/>
      <c r="O630" s="210"/>
      <c r="P630" s="210"/>
      <c r="Q630" s="210"/>
      <c r="R630" s="210"/>
      <c r="S630" s="210"/>
      <c r="T630" s="210"/>
      <c r="U630" s="210"/>
      <c r="V630" s="210"/>
      <c r="W630" s="210"/>
      <c r="X630" s="210"/>
      <c r="Y630" s="210"/>
      <c r="Z630" s="210"/>
      <c r="AA630" s="210"/>
      <c r="AB630" s="210"/>
      <c r="AC630" s="210"/>
      <c r="AD630" s="210"/>
      <c r="AE630" s="210"/>
      <c r="AF630" s="210"/>
      <c r="AG630" s="210"/>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c r="BI630" s="210"/>
      <c r="BJ630" s="210"/>
      <c r="BK630" s="210"/>
      <c r="BL630" s="210"/>
      <c r="BM630" s="210"/>
      <c r="BN630" s="210"/>
      <c r="BO630" s="210"/>
      <c r="BP630" s="210"/>
      <c r="BQ630" s="210"/>
      <c r="BR630" s="210"/>
    </row>
    <row r="631" spans="1:70" ht="16.5" customHeight="1" x14ac:dyDescent="0.3">
      <c r="A631" s="219"/>
      <c r="B631" s="219"/>
      <c r="C631" s="219"/>
      <c r="D631" s="219"/>
      <c r="E631" s="219"/>
      <c r="F631" s="219"/>
      <c r="G631" s="219"/>
      <c r="H631" s="219"/>
      <c r="I631" s="219"/>
      <c r="J631" s="219"/>
      <c r="K631" s="219"/>
      <c r="L631" s="219"/>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c r="BI631" s="210"/>
      <c r="BJ631" s="210"/>
      <c r="BK631" s="210"/>
      <c r="BL631" s="210"/>
      <c r="BM631" s="210"/>
      <c r="BN631" s="210"/>
      <c r="BO631" s="210"/>
      <c r="BP631" s="210"/>
      <c r="BQ631" s="210"/>
      <c r="BR631" s="210"/>
    </row>
    <row r="632" spans="1:70" ht="16.5" customHeight="1" x14ac:dyDescent="0.3">
      <c r="A632" s="219"/>
      <c r="B632" s="219"/>
      <c r="C632" s="219"/>
      <c r="D632" s="219"/>
      <c r="E632" s="219"/>
      <c r="F632" s="219"/>
      <c r="G632" s="219"/>
      <c r="H632" s="219"/>
      <c r="I632" s="219"/>
      <c r="J632" s="219"/>
      <c r="K632" s="219"/>
      <c r="L632" s="219"/>
      <c r="M632" s="210"/>
      <c r="N632" s="210"/>
      <c r="O632" s="210"/>
      <c r="P632" s="210"/>
      <c r="Q632" s="210"/>
      <c r="R632" s="210"/>
      <c r="S632" s="210"/>
      <c r="T632" s="210"/>
      <c r="U632" s="210"/>
      <c r="V632" s="210"/>
      <c r="W632" s="210"/>
      <c r="X632" s="210"/>
      <c r="Y632" s="210"/>
      <c r="Z632" s="210"/>
      <c r="AA632" s="210"/>
      <c r="AB632" s="210"/>
      <c r="AC632" s="210"/>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c r="BI632" s="210"/>
      <c r="BJ632" s="210"/>
      <c r="BK632" s="210"/>
      <c r="BL632" s="210"/>
      <c r="BM632" s="210"/>
      <c r="BN632" s="210"/>
      <c r="BO632" s="210"/>
      <c r="BP632" s="210"/>
      <c r="BQ632" s="210"/>
      <c r="BR632" s="210"/>
    </row>
    <row r="633" spans="1:70" ht="16.5" customHeight="1" x14ac:dyDescent="0.3">
      <c r="A633" s="219"/>
      <c r="B633" s="219"/>
      <c r="C633" s="219"/>
      <c r="D633" s="219"/>
      <c r="E633" s="219"/>
      <c r="F633" s="219"/>
      <c r="G633" s="219"/>
      <c r="H633" s="219"/>
      <c r="I633" s="219"/>
      <c r="J633" s="219"/>
      <c r="K633" s="219"/>
      <c r="L633" s="219"/>
      <c r="M633" s="210"/>
      <c r="N633" s="210"/>
      <c r="O633" s="210"/>
      <c r="P633" s="210"/>
      <c r="Q633" s="210"/>
      <c r="R633" s="210"/>
      <c r="S633" s="210"/>
      <c r="T633" s="210"/>
      <c r="U633" s="210"/>
      <c r="V633" s="210"/>
      <c r="W633" s="210"/>
      <c r="X633" s="210"/>
      <c r="Y633" s="210"/>
      <c r="Z633" s="210"/>
      <c r="AA633" s="210"/>
      <c r="AB633" s="210"/>
      <c r="AC633" s="210"/>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c r="BI633" s="210"/>
      <c r="BJ633" s="210"/>
      <c r="BK633" s="210"/>
      <c r="BL633" s="210"/>
      <c r="BM633" s="210"/>
      <c r="BN633" s="210"/>
      <c r="BO633" s="210"/>
      <c r="BP633" s="210"/>
      <c r="BQ633" s="210"/>
      <c r="BR633" s="210"/>
    </row>
    <row r="634" spans="1:70" ht="16.5" customHeight="1" x14ac:dyDescent="0.3">
      <c r="A634" s="219"/>
      <c r="B634" s="219"/>
      <c r="C634" s="219"/>
      <c r="D634" s="219"/>
      <c r="E634" s="219"/>
      <c r="F634" s="219"/>
      <c r="G634" s="219"/>
      <c r="H634" s="219"/>
      <c r="I634" s="219"/>
      <c r="J634" s="219"/>
      <c r="K634" s="219"/>
      <c r="L634" s="219"/>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c r="BI634" s="210"/>
      <c r="BJ634" s="210"/>
      <c r="BK634" s="210"/>
      <c r="BL634" s="210"/>
      <c r="BM634" s="210"/>
      <c r="BN634" s="210"/>
      <c r="BO634" s="210"/>
      <c r="BP634" s="210"/>
      <c r="BQ634" s="210"/>
      <c r="BR634" s="210"/>
    </row>
    <row r="635" spans="1:70" ht="16.5" customHeight="1" x14ac:dyDescent="0.3">
      <c r="A635" s="219"/>
      <c r="B635" s="219"/>
      <c r="C635" s="219"/>
      <c r="D635" s="219"/>
      <c r="E635" s="219"/>
      <c r="F635" s="219"/>
      <c r="G635" s="219"/>
      <c r="H635" s="219"/>
      <c r="I635" s="219"/>
      <c r="J635" s="219"/>
      <c r="K635" s="219"/>
      <c r="L635" s="219"/>
      <c r="M635" s="210"/>
      <c r="N635" s="210"/>
      <c r="O635" s="210"/>
      <c r="P635" s="210"/>
      <c r="Q635" s="210"/>
      <c r="R635" s="210"/>
      <c r="S635" s="210"/>
      <c r="T635" s="210"/>
      <c r="U635" s="210"/>
      <c r="V635" s="210"/>
      <c r="W635" s="210"/>
      <c r="X635" s="210"/>
      <c r="Y635" s="210"/>
      <c r="Z635" s="210"/>
      <c r="AA635" s="210"/>
      <c r="AB635" s="210"/>
      <c r="AC635" s="210"/>
      <c r="AD635" s="210"/>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c r="BI635" s="210"/>
      <c r="BJ635" s="210"/>
      <c r="BK635" s="210"/>
      <c r="BL635" s="210"/>
      <c r="BM635" s="210"/>
      <c r="BN635" s="210"/>
      <c r="BO635" s="210"/>
      <c r="BP635" s="210"/>
      <c r="BQ635" s="210"/>
      <c r="BR635" s="210"/>
    </row>
    <row r="636" spans="1:70" ht="16.5" customHeight="1" x14ac:dyDescent="0.3">
      <c r="A636" s="219"/>
      <c r="B636" s="219"/>
      <c r="C636" s="219"/>
      <c r="D636" s="219"/>
      <c r="E636" s="219"/>
      <c r="F636" s="219"/>
      <c r="G636" s="219"/>
      <c r="H636" s="219"/>
      <c r="I636" s="219"/>
      <c r="J636" s="219"/>
      <c r="K636" s="219"/>
      <c r="L636" s="219"/>
      <c r="M636" s="210"/>
      <c r="N636" s="210"/>
      <c r="O636" s="210"/>
      <c r="P636" s="210"/>
      <c r="Q636" s="210"/>
      <c r="R636" s="210"/>
      <c r="S636" s="210"/>
      <c r="T636" s="210"/>
      <c r="U636" s="210"/>
      <c r="V636" s="210"/>
      <c r="W636" s="210"/>
      <c r="X636" s="210"/>
      <c r="Y636" s="210"/>
      <c r="Z636" s="210"/>
      <c r="AA636" s="210"/>
      <c r="AB636" s="210"/>
      <c r="AC636" s="210"/>
      <c r="AD636" s="210"/>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c r="BI636" s="210"/>
      <c r="BJ636" s="210"/>
      <c r="BK636" s="210"/>
      <c r="BL636" s="210"/>
      <c r="BM636" s="210"/>
      <c r="BN636" s="210"/>
      <c r="BO636" s="210"/>
      <c r="BP636" s="210"/>
      <c r="BQ636" s="210"/>
      <c r="BR636" s="210"/>
    </row>
    <row r="637" spans="1:70" ht="16.5" customHeight="1" x14ac:dyDescent="0.3">
      <c r="A637" s="219"/>
      <c r="B637" s="219"/>
      <c r="C637" s="219"/>
      <c r="D637" s="219"/>
      <c r="E637" s="219"/>
      <c r="F637" s="219"/>
      <c r="G637" s="219"/>
      <c r="H637" s="219"/>
      <c r="I637" s="219"/>
      <c r="J637" s="219"/>
      <c r="K637" s="219"/>
      <c r="L637" s="219"/>
      <c r="M637" s="210"/>
      <c r="N637" s="210"/>
      <c r="O637" s="210"/>
      <c r="P637" s="210"/>
      <c r="Q637" s="210"/>
      <c r="R637" s="210"/>
      <c r="S637" s="210"/>
      <c r="T637" s="210"/>
      <c r="U637" s="210"/>
      <c r="V637" s="210"/>
      <c r="W637" s="210"/>
      <c r="X637" s="210"/>
      <c r="Y637" s="210"/>
      <c r="Z637" s="210"/>
      <c r="AA637" s="210"/>
      <c r="AB637" s="210"/>
      <c r="AC637" s="210"/>
      <c r="AD637" s="210"/>
      <c r="AE637" s="210"/>
      <c r="AF637" s="210"/>
      <c r="AG637" s="210"/>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c r="BI637" s="210"/>
      <c r="BJ637" s="210"/>
      <c r="BK637" s="210"/>
      <c r="BL637" s="210"/>
      <c r="BM637" s="210"/>
      <c r="BN637" s="210"/>
      <c r="BO637" s="210"/>
      <c r="BP637" s="210"/>
      <c r="BQ637" s="210"/>
      <c r="BR637" s="210"/>
    </row>
    <row r="638" spans="1:70" ht="16.5" customHeight="1" x14ac:dyDescent="0.3">
      <c r="A638" s="219"/>
      <c r="B638" s="219"/>
      <c r="C638" s="219"/>
      <c r="D638" s="219"/>
      <c r="E638" s="219"/>
      <c r="F638" s="219"/>
      <c r="G638" s="219"/>
      <c r="H638" s="219"/>
      <c r="I638" s="219"/>
      <c r="J638" s="219"/>
      <c r="K638" s="219"/>
      <c r="L638" s="219"/>
      <c r="M638" s="210"/>
      <c r="N638" s="210"/>
      <c r="O638" s="210"/>
      <c r="P638" s="210"/>
      <c r="Q638" s="210"/>
      <c r="R638" s="210"/>
      <c r="S638" s="210"/>
      <c r="T638" s="210"/>
      <c r="U638" s="210"/>
      <c r="V638" s="210"/>
      <c r="W638" s="210"/>
      <c r="X638" s="210"/>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c r="BI638" s="210"/>
      <c r="BJ638" s="210"/>
      <c r="BK638" s="210"/>
      <c r="BL638" s="210"/>
      <c r="BM638" s="210"/>
      <c r="BN638" s="210"/>
      <c r="BO638" s="210"/>
      <c r="BP638" s="210"/>
      <c r="BQ638" s="210"/>
      <c r="BR638" s="210"/>
    </row>
    <row r="639" spans="1:70" ht="16.5" customHeight="1" x14ac:dyDescent="0.3">
      <c r="A639" s="219"/>
      <c r="B639" s="219"/>
      <c r="C639" s="219"/>
      <c r="D639" s="219"/>
      <c r="E639" s="219"/>
      <c r="F639" s="219"/>
      <c r="G639" s="219"/>
      <c r="H639" s="219"/>
      <c r="I639" s="219"/>
      <c r="J639" s="219"/>
      <c r="K639" s="219"/>
      <c r="L639" s="219"/>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row>
    <row r="640" spans="1:70" ht="16.5" customHeight="1" x14ac:dyDescent="0.3">
      <c r="A640" s="219"/>
      <c r="B640" s="219"/>
      <c r="C640" s="219"/>
      <c r="D640" s="219"/>
      <c r="E640" s="219"/>
      <c r="F640" s="219"/>
      <c r="G640" s="219"/>
      <c r="H640" s="219"/>
      <c r="I640" s="219"/>
      <c r="J640" s="219"/>
      <c r="K640" s="219"/>
      <c r="L640" s="219"/>
      <c r="M640" s="210"/>
      <c r="N640" s="210"/>
      <c r="O640" s="210"/>
      <c r="P640" s="210"/>
      <c r="Q640" s="210"/>
      <c r="R640" s="210"/>
      <c r="S640" s="210"/>
      <c r="T640" s="210"/>
      <c r="U640" s="210"/>
      <c r="V640" s="210"/>
      <c r="W640" s="210"/>
      <c r="X640" s="210"/>
      <c r="Y640" s="210"/>
      <c r="Z640" s="210"/>
      <c r="AA640" s="210"/>
      <c r="AB640" s="210"/>
      <c r="AC640" s="210"/>
      <c r="AD640" s="210"/>
      <c r="AE640" s="210"/>
      <c r="AF640" s="210"/>
      <c r="AG640" s="210"/>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c r="BI640" s="210"/>
      <c r="BJ640" s="210"/>
      <c r="BK640" s="210"/>
      <c r="BL640" s="210"/>
      <c r="BM640" s="210"/>
      <c r="BN640" s="210"/>
      <c r="BO640" s="210"/>
      <c r="BP640" s="210"/>
      <c r="BQ640" s="210"/>
      <c r="BR640" s="210"/>
    </row>
    <row r="641" spans="1:70" ht="16.5" customHeight="1" x14ac:dyDescent="0.3">
      <c r="A641" s="219"/>
      <c r="B641" s="219"/>
      <c r="C641" s="219"/>
      <c r="D641" s="219"/>
      <c r="E641" s="219"/>
      <c r="F641" s="219"/>
      <c r="G641" s="219"/>
      <c r="H641" s="219"/>
      <c r="I641" s="219"/>
      <c r="J641" s="219"/>
      <c r="K641" s="219"/>
      <c r="L641" s="219"/>
      <c r="M641" s="210"/>
      <c r="N641" s="210"/>
      <c r="O641" s="210"/>
      <c r="P641" s="210"/>
      <c r="Q641" s="210"/>
      <c r="R641" s="210"/>
      <c r="S641" s="210"/>
      <c r="T641" s="210"/>
      <c r="U641" s="210"/>
      <c r="V641" s="210"/>
      <c r="W641" s="210"/>
      <c r="X641" s="210"/>
      <c r="Y641" s="210"/>
      <c r="Z641" s="210"/>
      <c r="AA641" s="210"/>
      <c r="AB641" s="210"/>
      <c r="AC641" s="210"/>
      <c r="AD641" s="210"/>
      <c r="AE641" s="210"/>
      <c r="AF641" s="210"/>
      <c r="AG641" s="210"/>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c r="BI641" s="210"/>
      <c r="BJ641" s="210"/>
      <c r="BK641" s="210"/>
      <c r="BL641" s="210"/>
      <c r="BM641" s="210"/>
      <c r="BN641" s="210"/>
      <c r="BO641" s="210"/>
      <c r="BP641" s="210"/>
      <c r="BQ641" s="210"/>
      <c r="BR641" s="210"/>
    </row>
    <row r="642" spans="1:70" ht="16.5" customHeight="1" x14ac:dyDescent="0.3">
      <c r="A642" s="219"/>
      <c r="B642" s="219"/>
      <c r="C642" s="219"/>
      <c r="D642" s="219"/>
      <c r="E642" s="219"/>
      <c r="F642" s="219"/>
      <c r="G642" s="219"/>
      <c r="H642" s="219"/>
      <c r="I642" s="219"/>
      <c r="J642" s="219"/>
      <c r="K642" s="219"/>
      <c r="L642" s="219"/>
      <c r="M642" s="210"/>
      <c r="N642" s="210"/>
      <c r="O642" s="210"/>
      <c r="P642" s="210"/>
      <c r="Q642" s="210"/>
      <c r="R642" s="210"/>
      <c r="S642" s="210"/>
      <c r="T642" s="210"/>
      <c r="U642" s="210"/>
      <c r="V642" s="210"/>
      <c r="W642" s="210"/>
      <c r="X642" s="210"/>
      <c r="Y642" s="210"/>
      <c r="Z642" s="210"/>
      <c r="AA642" s="210"/>
      <c r="AB642" s="210"/>
      <c r="AC642" s="210"/>
      <c r="AD642" s="210"/>
      <c r="AE642" s="210"/>
      <c r="AF642" s="210"/>
      <c r="AG642" s="210"/>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c r="BI642" s="210"/>
      <c r="BJ642" s="210"/>
      <c r="BK642" s="210"/>
      <c r="BL642" s="210"/>
      <c r="BM642" s="210"/>
      <c r="BN642" s="210"/>
      <c r="BO642" s="210"/>
      <c r="BP642" s="210"/>
      <c r="BQ642" s="210"/>
      <c r="BR642" s="210"/>
    </row>
    <row r="643" spans="1:70" ht="16.5" customHeight="1" x14ac:dyDescent="0.3">
      <c r="A643" s="219"/>
      <c r="B643" s="219"/>
      <c r="C643" s="219"/>
      <c r="D643" s="219"/>
      <c r="E643" s="219"/>
      <c r="F643" s="219"/>
      <c r="G643" s="219"/>
      <c r="H643" s="219"/>
      <c r="I643" s="219"/>
      <c r="J643" s="219"/>
      <c r="K643" s="219"/>
      <c r="L643" s="219"/>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210"/>
      <c r="BP643" s="210"/>
      <c r="BQ643" s="210"/>
      <c r="BR643" s="210"/>
    </row>
    <row r="644" spans="1:70" ht="16.5" customHeight="1" x14ac:dyDescent="0.3">
      <c r="A644" s="219"/>
      <c r="B644" s="219"/>
      <c r="C644" s="219"/>
      <c r="D644" s="219"/>
      <c r="E644" s="219"/>
      <c r="F644" s="219"/>
      <c r="G644" s="219"/>
      <c r="H644" s="219"/>
      <c r="I644" s="219"/>
      <c r="J644" s="219"/>
      <c r="K644" s="219"/>
      <c r="L644" s="219"/>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210"/>
      <c r="BP644" s="210"/>
      <c r="BQ644" s="210"/>
      <c r="BR644" s="210"/>
    </row>
    <row r="645" spans="1:70" ht="16.5" customHeight="1" x14ac:dyDescent="0.3">
      <c r="A645" s="219"/>
      <c r="B645" s="219"/>
      <c r="C645" s="219"/>
      <c r="D645" s="219"/>
      <c r="E645" s="219"/>
      <c r="F645" s="219"/>
      <c r="G645" s="219"/>
      <c r="H645" s="219"/>
      <c r="I645" s="219"/>
      <c r="J645" s="219"/>
      <c r="K645" s="219"/>
      <c r="L645" s="219"/>
      <c r="M645" s="210"/>
      <c r="N645" s="210"/>
      <c r="O645" s="210"/>
      <c r="P645" s="210"/>
      <c r="Q645" s="210"/>
      <c r="R645" s="210"/>
      <c r="S645" s="210"/>
      <c r="T645" s="210"/>
      <c r="U645" s="210"/>
      <c r="V645" s="210"/>
      <c r="W645" s="210"/>
      <c r="X645" s="210"/>
      <c r="Y645" s="210"/>
      <c r="Z645" s="210"/>
      <c r="AA645" s="210"/>
      <c r="AB645" s="210"/>
      <c r="AC645" s="210"/>
      <c r="AD645" s="210"/>
      <c r="AE645" s="210"/>
      <c r="AF645" s="210"/>
      <c r="AG645" s="210"/>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c r="BI645" s="210"/>
      <c r="BJ645" s="210"/>
      <c r="BK645" s="210"/>
      <c r="BL645" s="210"/>
      <c r="BM645" s="210"/>
      <c r="BN645" s="210"/>
      <c r="BO645" s="210"/>
      <c r="BP645" s="210"/>
      <c r="BQ645" s="210"/>
      <c r="BR645" s="210"/>
    </row>
    <row r="646" spans="1:70" ht="16.5" customHeight="1" x14ac:dyDescent="0.3">
      <c r="A646" s="219"/>
      <c r="B646" s="219"/>
      <c r="C646" s="219"/>
      <c r="D646" s="219"/>
      <c r="E646" s="219"/>
      <c r="F646" s="219"/>
      <c r="G646" s="219"/>
      <c r="H646" s="219"/>
      <c r="I646" s="219"/>
      <c r="J646" s="219"/>
      <c r="K646" s="219"/>
      <c r="L646" s="219"/>
      <c r="M646" s="210"/>
      <c r="N646" s="210"/>
      <c r="O646" s="210"/>
      <c r="P646" s="210"/>
      <c r="Q646" s="210"/>
      <c r="R646" s="210"/>
      <c r="S646" s="210"/>
      <c r="T646" s="210"/>
      <c r="U646" s="210"/>
      <c r="V646" s="210"/>
      <c r="W646" s="210"/>
      <c r="X646" s="210"/>
      <c r="Y646" s="210"/>
      <c r="Z646" s="210"/>
      <c r="AA646" s="210"/>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c r="BI646" s="210"/>
      <c r="BJ646" s="210"/>
      <c r="BK646" s="210"/>
      <c r="BL646" s="210"/>
      <c r="BM646" s="210"/>
      <c r="BN646" s="210"/>
      <c r="BO646" s="210"/>
      <c r="BP646" s="210"/>
      <c r="BQ646" s="210"/>
      <c r="BR646" s="210"/>
    </row>
    <row r="647" spans="1:70" ht="16.5" customHeight="1" x14ac:dyDescent="0.3">
      <c r="A647" s="219"/>
      <c r="B647" s="219"/>
      <c r="C647" s="219"/>
      <c r="D647" s="219"/>
      <c r="E647" s="219"/>
      <c r="F647" s="219"/>
      <c r="G647" s="219"/>
      <c r="H647" s="219"/>
      <c r="I647" s="219"/>
      <c r="J647" s="219"/>
      <c r="K647" s="219"/>
      <c r="L647" s="219"/>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c r="BI647" s="210"/>
      <c r="BJ647" s="210"/>
      <c r="BK647" s="210"/>
      <c r="BL647" s="210"/>
      <c r="BM647" s="210"/>
      <c r="BN647" s="210"/>
      <c r="BO647" s="210"/>
      <c r="BP647" s="210"/>
      <c r="BQ647" s="210"/>
      <c r="BR647" s="210"/>
    </row>
    <row r="648" spans="1:70" ht="16.5" customHeight="1" x14ac:dyDescent="0.3">
      <c r="A648" s="219"/>
      <c r="B648" s="219"/>
      <c r="C648" s="219"/>
      <c r="D648" s="219"/>
      <c r="E648" s="219"/>
      <c r="F648" s="219"/>
      <c r="G648" s="219"/>
      <c r="H648" s="219"/>
      <c r="I648" s="219"/>
      <c r="J648" s="219"/>
      <c r="K648" s="219"/>
      <c r="L648" s="219"/>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c r="BI648" s="210"/>
      <c r="BJ648" s="210"/>
      <c r="BK648" s="210"/>
      <c r="BL648" s="210"/>
      <c r="BM648" s="210"/>
      <c r="BN648" s="210"/>
      <c r="BO648" s="210"/>
      <c r="BP648" s="210"/>
      <c r="BQ648" s="210"/>
      <c r="BR648" s="210"/>
    </row>
    <row r="649" spans="1:70" ht="16.5" customHeight="1" x14ac:dyDescent="0.3">
      <c r="A649" s="219"/>
      <c r="B649" s="219"/>
      <c r="C649" s="219"/>
      <c r="D649" s="219"/>
      <c r="E649" s="219"/>
      <c r="F649" s="219"/>
      <c r="G649" s="219"/>
      <c r="H649" s="219"/>
      <c r="I649" s="219"/>
      <c r="J649" s="219"/>
      <c r="K649" s="219"/>
      <c r="L649" s="219"/>
      <c r="M649" s="210"/>
      <c r="N649" s="210"/>
      <c r="O649" s="210"/>
      <c r="P649" s="210"/>
      <c r="Q649" s="210"/>
      <c r="R649" s="210"/>
      <c r="S649" s="210"/>
      <c r="T649" s="210"/>
      <c r="U649" s="210"/>
      <c r="V649" s="210"/>
      <c r="W649" s="210"/>
      <c r="X649" s="210"/>
      <c r="Y649" s="210"/>
      <c r="Z649" s="210"/>
      <c r="AA649" s="210"/>
      <c r="AB649" s="210"/>
      <c r="AC649" s="210"/>
      <c r="AD649" s="210"/>
      <c r="AE649" s="210"/>
      <c r="AF649" s="210"/>
      <c r="AG649" s="210"/>
      <c r="AH649" s="210"/>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c r="BI649" s="210"/>
      <c r="BJ649" s="210"/>
      <c r="BK649" s="210"/>
      <c r="BL649" s="210"/>
      <c r="BM649" s="210"/>
      <c r="BN649" s="210"/>
      <c r="BO649" s="210"/>
      <c r="BP649" s="210"/>
      <c r="BQ649" s="210"/>
      <c r="BR649" s="210"/>
    </row>
    <row r="650" spans="1:70" ht="16.5" customHeight="1" x14ac:dyDescent="0.3">
      <c r="A650" s="219"/>
      <c r="B650" s="219"/>
      <c r="C650" s="219"/>
      <c r="D650" s="219"/>
      <c r="E650" s="219"/>
      <c r="F650" s="219"/>
      <c r="G650" s="219"/>
      <c r="H650" s="219"/>
      <c r="I650" s="219"/>
      <c r="J650" s="219"/>
      <c r="K650" s="219"/>
      <c r="L650" s="219"/>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c r="BI650" s="210"/>
      <c r="BJ650" s="210"/>
      <c r="BK650" s="210"/>
      <c r="BL650" s="210"/>
      <c r="BM650" s="210"/>
      <c r="BN650" s="210"/>
      <c r="BO650" s="210"/>
      <c r="BP650" s="210"/>
      <c r="BQ650" s="210"/>
      <c r="BR650" s="210"/>
    </row>
    <row r="651" spans="1:70" ht="16.5" customHeight="1" x14ac:dyDescent="0.3">
      <c r="A651" s="219"/>
      <c r="B651" s="219"/>
      <c r="C651" s="219"/>
      <c r="D651" s="219"/>
      <c r="E651" s="219"/>
      <c r="F651" s="219"/>
      <c r="G651" s="219"/>
      <c r="H651" s="219"/>
      <c r="I651" s="219"/>
      <c r="J651" s="219"/>
      <c r="K651" s="219"/>
      <c r="L651" s="219"/>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c r="BI651" s="210"/>
      <c r="BJ651" s="210"/>
      <c r="BK651" s="210"/>
      <c r="BL651" s="210"/>
      <c r="BM651" s="210"/>
      <c r="BN651" s="210"/>
      <c r="BO651" s="210"/>
      <c r="BP651" s="210"/>
      <c r="BQ651" s="210"/>
      <c r="BR651" s="210"/>
    </row>
    <row r="652" spans="1:70" ht="16.5" customHeight="1" x14ac:dyDescent="0.3">
      <c r="A652" s="219"/>
      <c r="B652" s="219"/>
      <c r="C652" s="219"/>
      <c r="D652" s="219"/>
      <c r="E652" s="219"/>
      <c r="F652" s="219"/>
      <c r="G652" s="219"/>
      <c r="H652" s="219"/>
      <c r="I652" s="219"/>
      <c r="J652" s="219"/>
      <c r="K652" s="219"/>
      <c r="L652" s="219"/>
      <c r="M652" s="210"/>
      <c r="N652" s="210"/>
      <c r="O652" s="210"/>
      <c r="P652" s="210"/>
      <c r="Q652" s="210"/>
      <c r="R652" s="210"/>
      <c r="S652" s="210"/>
      <c r="T652" s="210"/>
      <c r="U652" s="210"/>
      <c r="V652" s="210"/>
      <c r="W652" s="210"/>
      <c r="X652" s="210"/>
      <c r="Y652" s="210"/>
      <c r="Z652" s="210"/>
      <c r="AA652" s="210"/>
      <c r="AB652" s="210"/>
      <c r="AC652" s="210"/>
      <c r="AD652" s="210"/>
      <c r="AE652" s="210"/>
      <c r="AF652" s="210"/>
      <c r="AG652" s="210"/>
      <c r="AH652" s="210"/>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c r="BI652" s="210"/>
      <c r="BJ652" s="210"/>
      <c r="BK652" s="210"/>
      <c r="BL652" s="210"/>
      <c r="BM652" s="210"/>
      <c r="BN652" s="210"/>
      <c r="BO652" s="210"/>
      <c r="BP652" s="210"/>
      <c r="BQ652" s="210"/>
      <c r="BR652" s="210"/>
    </row>
    <row r="653" spans="1:70" ht="16.5" customHeight="1" x14ac:dyDescent="0.3">
      <c r="A653" s="219"/>
      <c r="B653" s="219"/>
      <c r="C653" s="219"/>
      <c r="D653" s="219"/>
      <c r="E653" s="219"/>
      <c r="F653" s="219"/>
      <c r="G653" s="219"/>
      <c r="H653" s="219"/>
      <c r="I653" s="219"/>
      <c r="J653" s="219"/>
      <c r="K653" s="219"/>
      <c r="L653" s="219"/>
      <c r="M653" s="210"/>
      <c r="N653" s="210"/>
      <c r="O653" s="210"/>
      <c r="P653" s="210"/>
      <c r="Q653" s="210"/>
      <c r="R653" s="210"/>
      <c r="S653" s="210"/>
      <c r="T653" s="210"/>
      <c r="U653" s="210"/>
      <c r="V653" s="210"/>
      <c r="W653" s="210"/>
      <c r="X653" s="210"/>
      <c r="Y653" s="210"/>
      <c r="Z653" s="210"/>
      <c r="AA653" s="210"/>
      <c r="AB653" s="210"/>
      <c r="AC653" s="210"/>
      <c r="AD653" s="210"/>
      <c r="AE653" s="210"/>
      <c r="AF653" s="210"/>
      <c r="AG653" s="210"/>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c r="BI653" s="210"/>
      <c r="BJ653" s="210"/>
      <c r="BK653" s="210"/>
      <c r="BL653" s="210"/>
      <c r="BM653" s="210"/>
      <c r="BN653" s="210"/>
      <c r="BO653" s="210"/>
      <c r="BP653" s="210"/>
      <c r="BQ653" s="210"/>
      <c r="BR653" s="210"/>
    </row>
    <row r="654" spans="1:70" ht="16.5" customHeight="1" x14ac:dyDescent="0.3">
      <c r="A654" s="219"/>
      <c r="B654" s="219"/>
      <c r="C654" s="219"/>
      <c r="D654" s="219"/>
      <c r="E654" s="219"/>
      <c r="F654" s="219"/>
      <c r="G654" s="219"/>
      <c r="H654" s="219"/>
      <c r="I654" s="219"/>
      <c r="J654" s="219"/>
      <c r="K654" s="219"/>
      <c r="L654" s="219"/>
      <c r="M654" s="210"/>
      <c r="N654" s="210"/>
      <c r="O654" s="210"/>
      <c r="P654" s="210"/>
      <c r="Q654" s="210"/>
      <c r="R654" s="210"/>
      <c r="S654" s="210"/>
      <c r="T654" s="210"/>
      <c r="U654" s="210"/>
      <c r="V654" s="210"/>
      <c r="W654" s="210"/>
      <c r="X654" s="210"/>
      <c r="Y654" s="210"/>
      <c r="Z654" s="210"/>
      <c r="AA654" s="210"/>
      <c r="AB654" s="210"/>
      <c r="AC654" s="210"/>
      <c r="AD654" s="210"/>
      <c r="AE654" s="210"/>
      <c r="AF654" s="210"/>
      <c r="AG654" s="210"/>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c r="BI654" s="210"/>
      <c r="BJ654" s="210"/>
      <c r="BK654" s="210"/>
      <c r="BL654" s="210"/>
      <c r="BM654" s="210"/>
      <c r="BN654" s="210"/>
      <c r="BO654" s="210"/>
      <c r="BP654" s="210"/>
      <c r="BQ654" s="210"/>
      <c r="BR654" s="210"/>
    </row>
    <row r="655" spans="1:70" ht="16.5" customHeight="1" x14ac:dyDescent="0.3">
      <c r="A655" s="219"/>
      <c r="B655" s="219"/>
      <c r="C655" s="219"/>
      <c r="D655" s="219"/>
      <c r="E655" s="219"/>
      <c r="F655" s="219"/>
      <c r="G655" s="219"/>
      <c r="H655" s="219"/>
      <c r="I655" s="219"/>
      <c r="J655" s="219"/>
      <c r="K655" s="219"/>
      <c r="L655" s="219"/>
      <c r="M655" s="210"/>
      <c r="N655" s="210"/>
      <c r="O655" s="210"/>
      <c r="P655" s="210"/>
      <c r="Q655" s="210"/>
      <c r="R655" s="210"/>
      <c r="S655" s="210"/>
      <c r="T655" s="210"/>
      <c r="U655" s="210"/>
      <c r="V655" s="210"/>
      <c r="W655" s="210"/>
      <c r="X655" s="210"/>
      <c r="Y655" s="210"/>
      <c r="Z655" s="210"/>
      <c r="AA655" s="210"/>
      <c r="AB655" s="210"/>
      <c r="AC655" s="210"/>
      <c r="AD655" s="210"/>
      <c r="AE655" s="210"/>
      <c r="AF655" s="210"/>
      <c r="AG655" s="210"/>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row>
    <row r="656" spans="1:70" ht="16.5" customHeight="1" x14ac:dyDescent="0.3">
      <c r="A656" s="219"/>
      <c r="B656" s="219"/>
      <c r="C656" s="219"/>
      <c r="D656" s="219"/>
      <c r="E656" s="219"/>
      <c r="F656" s="219"/>
      <c r="G656" s="219"/>
      <c r="H656" s="219"/>
      <c r="I656" s="219"/>
      <c r="J656" s="219"/>
      <c r="K656" s="219"/>
      <c r="L656" s="219"/>
      <c r="M656" s="210"/>
      <c r="N656" s="210"/>
      <c r="O656" s="210"/>
      <c r="P656" s="210"/>
      <c r="Q656" s="210"/>
      <c r="R656" s="210"/>
      <c r="S656" s="210"/>
      <c r="T656" s="210"/>
      <c r="U656" s="210"/>
      <c r="V656" s="210"/>
      <c r="W656" s="210"/>
      <c r="X656" s="210"/>
      <c r="Y656" s="210"/>
      <c r="Z656" s="210"/>
      <c r="AA656" s="210"/>
      <c r="AB656" s="210"/>
      <c r="AC656" s="210"/>
      <c r="AD656" s="210"/>
      <c r="AE656" s="210"/>
      <c r="AF656" s="210"/>
      <c r="AG656" s="210"/>
      <c r="AH656" s="210"/>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c r="BI656" s="210"/>
      <c r="BJ656" s="210"/>
      <c r="BK656" s="210"/>
      <c r="BL656" s="210"/>
      <c r="BM656" s="210"/>
      <c r="BN656" s="210"/>
      <c r="BO656" s="210"/>
      <c r="BP656" s="210"/>
      <c r="BQ656" s="210"/>
      <c r="BR656" s="210"/>
    </row>
    <row r="657" spans="1:70" ht="16.5" customHeight="1" x14ac:dyDescent="0.3">
      <c r="A657" s="219"/>
      <c r="B657" s="219"/>
      <c r="C657" s="219"/>
      <c r="D657" s="219"/>
      <c r="E657" s="219"/>
      <c r="F657" s="219"/>
      <c r="G657" s="219"/>
      <c r="H657" s="219"/>
      <c r="I657" s="219"/>
      <c r="J657" s="219"/>
      <c r="K657" s="219"/>
      <c r="L657" s="219"/>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210"/>
      <c r="BP657" s="210"/>
      <c r="BQ657" s="210"/>
      <c r="BR657" s="210"/>
    </row>
    <row r="658" spans="1:70" ht="16.5" customHeight="1" x14ac:dyDescent="0.3">
      <c r="A658" s="219"/>
      <c r="B658" s="219"/>
      <c r="C658" s="219"/>
      <c r="D658" s="219"/>
      <c r="E658" s="219"/>
      <c r="F658" s="219"/>
      <c r="G658" s="219"/>
      <c r="H658" s="219"/>
      <c r="I658" s="219"/>
      <c r="J658" s="219"/>
      <c r="K658" s="219"/>
      <c r="L658" s="219"/>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row>
    <row r="659" spans="1:70" ht="16.5" customHeight="1" x14ac:dyDescent="0.3">
      <c r="A659" s="219"/>
      <c r="B659" s="219"/>
      <c r="C659" s="219"/>
      <c r="D659" s="219"/>
      <c r="E659" s="219"/>
      <c r="F659" s="219"/>
      <c r="G659" s="219"/>
      <c r="H659" s="219"/>
      <c r="I659" s="219"/>
      <c r="J659" s="219"/>
      <c r="K659" s="219"/>
      <c r="L659" s="219"/>
      <c r="M659" s="210"/>
      <c r="N659" s="210"/>
      <c r="O659" s="210"/>
      <c r="P659" s="210"/>
      <c r="Q659" s="210"/>
      <c r="R659" s="210"/>
      <c r="S659" s="210"/>
      <c r="T659" s="210"/>
      <c r="U659" s="210"/>
      <c r="V659" s="210"/>
      <c r="W659" s="210"/>
      <c r="X659" s="210"/>
      <c r="Y659" s="210"/>
      <c r="Z659" s="210"/>
      <c r="AA659" s="210"/>
      <c r="AB659" s="210"/>
      <c r="AC659" s="210"/>
      <c r="AD659" s="210"/>
      <c r="AE659" s="210"/>
      <c r="AF659" s="210"/>
      <c r="AG659" s="210"/>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c r="BI659" s="210"/>
      <c r="BJ659" s="210"/>
      <c r="BK659" s="210"/>
      <c r="BL659" s="210"/>
      <c r="BM659" s="210"/>
      <c r="BN659" s="210"/>
      <c r="BO659" s="210"/>
      <c r="BP659" s="210"/>
      <c r="BQ659" s="210"/>
      <c r="BR659" s="210"/>
    </row>
    <row r="660" spans="1:70" ht="16.5" customHeight="1" x14ac:dyDescent="0.3">
      <c r="A660" s="219"/>
      <c r="B660" s="219"/>
      <c r="C660" s="219"/>
      <c r="D660" s="219"/>
      <c r="E660" s="219"/>
      <c r="F660" s="219"/>
      <c r="G660" s="219"/>
      <c r="H660" s="219"/>
      <c r="I660" s="219"/>
      <c r="J660" s="219"/>
      <c r="K660" s="219"/>
      <c r="L660" s="219"/>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row>
    <row r="661" spans="1:70" ht="16.5" customHeight="1" x14ac:dyDescent="0.3">
      <c r="A661" s="219"/>
      <c r="B661" s="219"/>
      <c r="C661" s="219"/>
      <c r="D661" s="219"/>
      <c r="E661" s="219"/>
      <c r="F661" s="219"/>
      <c r="G661" s="219"/>
      <c r="H661" s="219"/>
      <c r="I661" s="219"/>
      <c r="J661" s="219"/>
      <c r="K661" s="219"/>
      <c r="L661" s="219"/>
      <c r="M661" s="210"/>
      <c r="N661" s="210"/>
      <c r="O661" s="210"/>
      <c r="P661" s="210"/>
      <c r="Q661" s="210"/>
      <c r="R661" s="210"/>
      <c r="S661" s="210"/>
      <c r="T661" s="210"/>
      <c r="U661" s="210"/>
      <c r="V661" s="210"/>
      <c r="W661" s="210"/>
      <c r="X661" s="210"/>
      <c r="Y661" s="210"/>
      <c r="Z661" s="210"/>
      <c r="AA661" s="210"/>
      <c r="AB661" s="210"/>
      <c r="AC661" s="210"/>
      <c r="AD661" s="210"/>
      <c r="AE661" s="210"/>
      <c r="AF661" s="210"/>
      <c r="AG661" s="210"/>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c r="BJ661" s="210"/>
      <c r="BK661" s="210"/>
      <c r="BL661" s="210"/>
      <c r="BM661" s="210"/>
      <c r="BN661" s="210"/>
      <c r="BO661" s="210"/>
      <c r="BP661" s="210"/>
      <c r="BQ661" s="210"/>
      <c r="BR661" s="210"/>
    </row>
    <row r="662" spans="1:70" ht="16.5" customHeight="1" x14ac:dyDescent="0.3">
      <c r="A662" s="219"/>
      <c r="B662" s="219"/>
      <c r="C662" s="219"/>
      <c r="D662" s="219"/>
      <c r="E662" s="219"/>
      <c r="F662" s="219"/>
      <c r="G662" s="219"/>
      <c r="H662" s="219"/>
      <c r="I662" s="219"/>
      <c r="J662" s="219"/>
      <c r="K662" s="219"/>
      <c r="L662" s="219"/>
      <c r="M662" s="210"/>
      <c r="N662" s="210"/>
      <c r="O662" s="210"/>
      <c r="P662" s="210"/>
      <c r="Q662" s="210"/>
      <c r="R662" s="210"/>
      <c r="S662" s="210"/>
      <c r="T662" s="210"/>
      <c r="U662" s="210"/>
      <c r="V662" s="210"/>
      <c r="W662" s="210"/>
      <c r="X662" s="210"/>
      <c r="Y662" s="210"/>
      <c r="Z662" s="210"/>
      <c r="AA662" s="210"/>
      <c r="AB662" s="210"/>
      <c r="AC662" s="210"/>
      <c r="AD662" s="210"/>
      <c r="AE662" s="210"/>
      <c r="AF662" s="210"/>
      <c r="AG662" s="210"/>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row>
    <row r="663" spans="1:70" ht="16.5" customHeight="1" x14ac:dyDescent="0.3">
      <c r="A663" s="219"/>
      <c r="B663" s="219"/>
      <c r="C663" s="219"/>
      <c r="D663" s="219"/>
      <c r="E663" s="219"/>
      <c r="F663" s="219"/>
      <c r="G663" s="219"/>
      <c r="H663" s="219"/>
      <c r="I663" s="219"/>
      <c r="J663" s="219"/>
      <c r="K663" s="219"/>
      <c r="L663" s="219"/>
      <c r="M663" s="210"/>
      <c r="N663" s="210"/>
      <c r="O663" s="210"/>
      <c r="P663" s="210"/>
      <c r="Q663" s="210"/>
      <c r="R663" s="210"/>
      <c r="S663" s="210"/>
      <c r="T663" s="210"/>
      <c r="U663" s="210"/>
      <c r="V663" s="210"/>
      <c r="W663" s="210"/>
      <c r="X663" s="210"/>
      <c r="Y663" s="210"/>
      <c r="Z663" s="210"/>
      <c r="AA663" s="210"/>
      <c r="AB663" s="210"/>
      <c r="AC663" s="210"/>
      <c r="AD663" s="210"/>
      <c r="AE663" s="210"/>
      <c r="AF663" s="210"/>
      <c r="AG663" s="210"/>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row>
    <row r="664" spans="1:70" ht="16.5" customHeight="1" x14ac:dyDescent="0.3">
      <c r="A664" s="219"/>
      <c r="B664" s="219"/>
      <c r="C664" s="219"/>
      <c r="D664" s="219"/>
      <c r="E664" s="219"/>
      <c r="F664" s="219"/>
      <c r="G664" s="219"/>
      <c r="H664" s="219"/>
      <c r="I664" s="219"/>
      <c r="J664" s="219"/>
      <c r="K664" s="219"/>
      <c r="L664" s="219"/>
      <c r="M664" s="210"/>
      <c r="N664" s="210"/>
      <c r="O664" s="210"/>
      <c r="P664" s="210"/>
      <c r="Q664" s="210"/>
      <c r="R664" s="210"/>
      <c r="S664" s="210"/>
      <c r="T664" s="210"/>
      <c r="U664" s="210"/>
      <c r="V664" s="210"/>
      <c r="W664" s="210"/>
      <c r="X664" s="210"/>
      <c r="Y664" s="210"/>
      <c r="Z664" s="210"/>
      <c r="AA664" s="210"/>
      <c r="AB664" s="210"/>
      <c r="AC664" s="210"/>
      <c r="AD664" s="210"/>
      <c r="AE664" s="210"/>
      <c r="AF664" s="210"/>
      <c r="AG664" s="210"/>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row>
    <row r="665" spans="1:70" ht="16.5" customHeight="1" x14ac:dyDescent="0.3">
      <c r="A665" s="219"/>
      <c r="B665" s="219"/>
      <c r="C665" s="219"/>
      <c r="D665" s="219"/>
      <c r="E665" s="219"/>
      <c r="F665" s="219"/>
      <c r="G665" s="219"/>
      <c r="H665" s="219"/>
      <c r="I665" s="219"/>
      <c r="J665" s="219"/>
      <c r="K665" s="219"/>
      <c r="L665" s="219"/>
      <c r="M665" s="210"/>
      <c r="N665" s="210"/>
      <c r="O665" s="210"/>
      <c r="P665" s="210"/>
      <c r="Q665" s="210"/>
      <c r="R665" s="210"/>
      <c r="S665" s="210"/>
      <c r="T665" s="210"/>
      <c r="U665" s="210"/>
      <c r="V665" s="210"/>
      <c r="W665" s="210"/>
      <c r="X665" s="210"/>
      <c r="Y665" s="210"/>
      <c r="Z665" s="210"/>
      <c r="AA665" s="210"/>
      <c r="AB665" s="210"/>
      <c r="AC665" s="210"/>
      <c r="AD665" s="210"/>
      <c r="AE665" s="210"/>
      <c r="AF665" s="210"/>
      <c r="AG665" s="210"/>
      <c r="AH665" s="210"/>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c r="BI665" s="210"/>
      <c r="BJ665" s="210"/>
      <c r="BK665" s="210"/>
      <c r="BL665" s="210"/>
      <c r="BM665" s="210"/>
      <c r="BN665" s="210"/>
      <c r="BO665" s="210"/>
      <c r="BP665" s="210"/>
      <c r="BQ665" s="210"/>
      <c r="BR665" s="210"/>
    </row>
    <row r="666" spans="1:70" ht="16.5" customHeight="1" x14ac:dyDescent="0.3">
      <c r="A666" s="219"/>
      <c r="B666" s="219"/>
      <c r="C666" s="219"/>
      <c r="D666" s="219"/>
      <c r="E666" s="219"/>
      <c r="F666" s="219"/>
      <c r="G666" s="219"/>
      <c r="H666" s="219"/>
      <c r="I666" s="219"/>
      <c r="J666" s="219"/>
      <c r="K666" s="219"/>
      <c r="L666" s="219"/>
      <c r="M666" s="210"/>
      <c r="N666" s="210"/>
      <c r="O666" s="210"/>
      <c r="P666" s="210"/>
      <c r="Q666" s="210"/>
      <c r="R666" s="210"/>
      <c r="S666" s="210"/>
      <c r="T666" s="210"/>
      <c r="U666" s="210"/>
      <c r="V666" s="210"/>
      <c r="W666" s="210"/>
      <c r="X666" s="210"/>
      <c r="Y666" s="210"/>
      <c r="Z666" s="210"/>
      <c r="AA666" s="210"/>
      <c r="AB666" s="210"/>
      <c r="AC666" s="210"/>
      <c r="AD666" s="210"/>
      <c r="AE666" s="210"/>
      <c r="AF666" s="210"/>
      <c r="AG666" s="210"/>
      <c r="AH666" s="210"/>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c r="BI666" s="210"/>
      <c r="BJ666" s="210"/>
      <c r="BK666" s="210"/>
      <c r="BL666" s="210"/>
      <c r="BM666" s="210"/>
      <c r="BN666" s="210"/>
      <c r="BO666" s="210"/>
      <c r="BP666" s="210"/>
      <c r="BQ666" s="210"/>
      <c r="BR666" s="210"/>
    </row>
    <row r="667" spans="1:70" ht="16.5" customHeight="1" x14ac:dyDescent="0.3">
      <c r="A667" s="219"/>
      <c r="B667" s="219"/>
      <c r="C667" s="219"/>
      <c r="D667" s="219"/>
      <c r="E667" s="219"/>
      <c r="F667" s="219"/>
      <c r="G667" s="219"/>
      <c r="H667" s="219"/>
      <c r="I667" s="219"/>
      <c r="J667" s="219"/>
      <c r="K667" s="219"/>
      <c r="L667" s="219"/>
      <c r="M667" s="210"/>
      <c r="N667" s="210"/>
      <c r="O667" s="210"/>
      <c r="P667" s="210"/>
      <c r="Q667" s="210"/>
      <c r="R667" s="210"/>
      <c r="S667" s="210"/>
      <c r="T667" s="210"/>
      <c r="U667" s="210"/>
      <c r="V667" s="210"/>
      <c r="W667" s="210"/>
      <c r="X667" s="210"/>
      <c r="Y667" s="210"/>
      <c r="Z667" s="210"/>
      <c r="AA667" s="210"/>
      <c r="AB667" s="210"/>
      <c r="AC667" s="210"/>
      <c r="AD667" s="210"/>
      <c r="AE667" s="210"/>
      <c r="AF667" s="210"/>
      <c r="AG667" s="210"/>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c r="BI667" s="210"/>
      <c r="BJ667" s="210"/>
      <c r="BK667" s="210"/>
      <c r="BL667" s="210"/>
      <c r="BM667" s="210"/>
      <c r="BN667" s="210"/>
      <c r="BO667" s="210"/>
      <c r="BP667" s="210"/>
      <c r="BQ667" s="210"/>
      <c r="BR667" s="210"/>
    </row>
    <row r="668" spans="1:70" ht="16.5" customHeight="1" x14ac:dyDescent="0.3">
      <c r="A668" s="219"/>
      <c r="B668" s="219"/>
      <c r="C668" s="219"/>
      <c r="D668" s="219"/>
      <c r="E668" s="219"/>
      <c r="F668" s="219"/>
      <c r="G668" s="219"/>
      <c r="H668" s="219"/>
      <c r="I668" s="219"/>
      <c r="J668" s="219"/>
      <c r="K668" s="219"/>
      <c r="L668" s="219"/>
      <c r="M668" s="210"/>
      <c r="N668" s="210"/>
      <c r="O668" s="210"/>
      <c r="P668" s="210"/>
      <c r="Q668" s="210"/>
      <c r="R668" s="210"/>
      <c r="S668" s="210"/>
      <c r="T668" s="210"/>
      <c r="U668" s="210"/>
      <c r="V668" s="210"/>
      <c r="W668" s="210"/>
      <c r="X668" s="210"/>
      <c r="Y668" s="210"/>
      <c r="Z668" s="210"/>
      <c r="AA668" s="210"/>
      <c r="AB668" s="210"/>
      <c r="AC668" s="210"/>
      <c r="AD668" s="210"/>
      <c r="AE668" s="210"/>
      <c r="AF668" s="210"/>
      <c r="AG668" s="210"/>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c r="BI668" s="210"/>
      <c r="BJ668" s="210"/>
      <c r="BK668" s="210"/>
      <c r="BL668" s="210"/>
      <c r="BM668" s="210"/>
      <c r="BN668" s="210"/>
      <c r="BO668" s="210"/>
      <c r="BP668" s="210"/>
      <c r="BQ668" s="210"/>
      <c r="BR668" s="210"/>
    </row>
    <row r="669" spans="1:70" ht="16.5" customHeight="1" x14ac:dyDescent="0.3">
      <c r="A669" s="219"/>
      <c r="B669" s="219"/>
      <c r="C669" s="219"/>
      <c r="D669" s="219"/>
      <c r="E669" s="219"/>
      <c r="F669" s="219"/>
      <c r="G669" s="219"/>
      <c r="H669" s="219"/>
      <c r="I669" s="219"/>
      <c r="J669" s="219"/>
      <c r="K669" s="219"/>
      <c r="L669" s="219"/>
      <c r="M669" s="210"/>
      <c r="N669" s="210"/>
      <c r="O669" s="210"/>
      <c r="P669" s="210"/>
      <c r="Q669" s="210"/>
      <c r="R669" s="210"/>
      <c r="S669" s="210"/>
      <c r="T669" s="210"/>
      <c r="U669" s="210"/>
      <c r="V669" s="210"/>
      <c r="W669" s="210"/>
      <c r="X669" s="210"/>
      <c r="Y669" s="210"/>
      <c r="Z669" s="210"/>
      <c r="AA669" s="210"/>
      <c r="AB669" s="210"/>
      <c r="AC669" s="210"/>
      <c r="AD669" s="210"/>
      <c r="AE669" s="210"/>
      <c r="AF669" s="210"/>
      <c r="AG669" s="210"/>
      <c r="AH669" s="210"/>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c r="BJ669" s="210"/>
      <c r="BK669" s="210"/>
      <c r="BL669" s="210"/>
      <c r="BM669" s="210"/>
      <c r="BN669" s="210"/>
      <c r="BO669" s="210"/>
      <c r="BP669" s="210"/>
      <c r="BQ669" s="210"/>
      <c r="BR669" s="210"/>
    </row>
    <row r="670" spans="1:70" ht="16.5" customHeight="1" x14ac:dyDescent="0.3">
      <c r="A670" s="219"/>
      <c r="B670" s="219"/>
      <c r="C670" s="219"/>
      <c r="D670" s="219"/>
      <c r="E670" s="219"/>
      <c r="F670" s="219"/>
      <c r="G670" s="219"/>
      <c r="H670" s="219"/>
      <c r="I670" s="219"/>
      <c r="J670" s="219"/>
      <c r="K670" s="219"/>
      <c r="L670" s="219"/>
      <c r="M670" s="210"/>
      <c r="N670" s="210"/>
      <c r="O670" s="210"/>
      <c r="P670" s="210"/>
      <c r="Q670" s="210"/>
      <c r="R670" s="210"/>
      <c r="S670" s="210"/>
      <c r="T670" s="210"/>
      <c r="U670" s="210"/>
      <c r="V670" s="210"/>
      <c r="W670" s="210"/>
      <c r="X670" s="210"/>
      <c r="Y670" s="210"/>
      <c r="Z670" s="210"/>
      <c r="AA670" s="210"/>
      <c r="AB670" s="210"/>
      <c r="AC670" s="210"/>
      <c r="AD670" s="210"/>
      <c r="AE670" s="210"/>
      <c r="AF670" s="210"/>
      <c r="AG670" s="210"/>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c r="BI670" s="210"/>
      <c r="BJ670" s="210"/>
      <c r="BK670" s="210"/>
      <c r="BL670" s="210"/>
      <c r="BM670" s="210"/>
      <c r="BN670" s="210"/>
      <c r="BO670" s="210"/>
      <c r="BP670" s="210"/>
      <c r="BQ670" s="210"/>
      <c r="BR670" s="210"/>
    </row>
    <row r="671" spans="1:70" ht="16.5" customHeight="1" x14ac:dyDescent="0.3">
      <c r="A671" s="219"/>
      <c r="B671" s="219"/>
      <c r="C671" s="219"/>
      <c r="D671" s="219"/>
      <c r="E671" s="219"/>
      <c r="F671" s="219"/>
      <c r="G671" s="219"/>
      <c r="H671" s="219"/>
      <c r="I671" s="219"/>
      <c r="J671" s="219"/>
      <c r="K671" s="219"/>
      <c r="L671" s="219"/>
      <c r="M671" s="210"/>
      <c r="N671" s="210"/>
      <c r="O671" s="210"/>
      <c r="P671" s="210"/>
      <c r="Q671" s="210"/>
      <c r="R671" s="210"/>
      <c r="S671" s="210"/>
      <c r="T671" s="210"/>
      <c r="U671" s="210"/>
      <c r="V671" s="210"/>
      <c r="W671" s="210"/>
      <c r="X671" s="210"/>
      <c r="Y671" s="210"/>
      <c r="Z671" s="210"/>
      <c r="AA671" s="210"/>
      <c r="AB671" s="210"/>
      <c r="AC671" s="210"/>
      <c r="AD671" s="210"/>
      <c r="AE671" s="210"/>
      <c r="AF671" s="210"/>
      <c r="AG671" s="210"/>
      <c r="AH671" s="210"/>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c r="BI671" s="210"/>
      <c r="BJ671" s="210"/>
      <c r="BK671" s="210"/>
      <c r="BL671" s="210"/>
      <c r="BM671" s="210"/>
      <c r="BN671" s="210"/>
      <c r="BO671" s="210"/>
      <c r="BP671" s="210"/>
      <c r="BQ671" s="210"/>
      <c r="BR671" s="210"/>
    </row>
    <row r="672" spans="1:70" ht="16.5" customHeight="1" x14ac:dyDescent="0.3">
      <c r="A672" s="219"/>
      <c r="B672" s="219"/>
      <c r="C672" s="219"/>
      <c r="D672" s="219"/>
      <c r="E672" s="219"/>
      <c r="F672" s="219"/>
      <c r="G672" s="219"/>
      <c r="H672" s="219"/>
      <c r="I672" s="219"/>
      <c r="J672" s="219"/>
      <c r="K672" s="219"/>
      <c r="L672" s="219"/>
      <c r="M672" s="210"/>
      <c r="N672" s="210"/>
      <c r="O672" s="210"/>
      <c r="P672" s="210"/>
      <c r="Q672" s="210"/>
      <c r="R672" s="210"/>
      <c r="S672" s="210"/>
      <c r="T672" s="210"/>
      <c r="U672" s="210"/>
      <c r="V672" s="210"/>
      <c r="W672" s="210"/>
      <c r="X672" s="210"/>
      <c r="Y672" s="210"/>
      <c r="Z672" s="210"/>
      <c r="AA672" s="210"/>
      <c r="AB672" s="210"/>
      <c r="AC672" s="210"/>
      <c r="AD672" s="210"/>
      <c r="AE672" s="210"/>
      <c r="AF672" s="210"/>
      <c r="AG672" s="210"/>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c r="BJ672" s="210"/>
      <c r="BK672" s="210"/>
      <c r="BL672" s="210"/>
      <c r="BM672" s="210"/>
      <c r="BN672" s="210"/>
      <c r="BO672" s="210"/>
      <c r="BP672" s="210"/>
      <c r="BQ672" s="210"/>
      <c r="BR672" s="210"/>
    </row>
    <row r="673" spans="1:70" ht="16.5" customHeight="1" x14ac:dyDescent="0.3">
      <c r="A673" s="219"/>
      <c r="B673" s="219"/>
      <c r="C673" s="219"/>
      <c r="D673" s="219"/>
      <c r="E673" s="219"/>
      <c r="F673" s="219"/>
      <c r="G673" s="219"/>
      <c r="H673" s="219"/>
      <c r="I673" s="219"/>
      <c r="J673" s="219"/>
      <c r="K673" s="219"/>
      <c r="L673" s="219"/>
      <c r="M673" s="210"/>
      <c r="N673" s="210"/>
      <c r="O673" s="210"/>
      <c r="P673" s="210"/>
      <c r="Q673" s="210"/>
      <c r="R673" s="210"/>
      <c r="S673" s="210"/>
      <c r="T673" s="210"/>
      <c r="U673" s="210"/>
      <c r="V673" s="210"/>
      <c r="W673" s="210"/>
      <c r="X673" s="210"/>
      <c r="Y673" s="210"/>
      <c r="Z673" s="210"/>
      <c r="AA673" s="210"/>
      <c r="AB673" s="210"/>
      <c r="AC673" s="210"/>
      <c r="AD673" s="210"/>
      <c r="AE673" s="210"/>
      <c r="AF673" s="210"/>
      <c r="AG673" s="210"/>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row>
    <row r="674" spans="1:70" ht="16.5" customHeight="1" x14ac:dyDescent="0.3">
      <c r="A674" s="219"/>
      <c r="B674" s="219"/>
      <c r="C674" s="219"/>
      <c r="D674" s="219"/>
      <c r="E674" s="219"/>
      <c r="F674" s="219"/>
      <c r="G674" s="219"/>
      <c r="H674" s="219"/>
      <c r="I674" s="219"/>
      <c r="J674" s="219"/>
      <c r="K674" s="219"/>
      <c r="L674" s="219"/>
      <c r="M674" s="210"/>
      <c r="N674" s="210"/>
      <c r="O674" s="210"/>
      <c r="P674" s="210"/>
      <c r="Q674" s="210"/>
      <c r="R674" s="210"/>
      <c r="S674" s="210"/>
      <c r="T674" s="210"/>
      <c r="U674" s="210"/>
      <c r="V674" s="210"/>
      <c r="W674" s="210"/>
      <c r="X674" s="210"/>
      <c r="Y674" s="210"/>
      <c r="Z674" s="210"/>
      <c r="AA674" s="210"/>
      <c r="AB674" s="210"/>
      <c r="AC674" s="210"/>
      <c r="AD674" s="210"/>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c r="BJ674" s="210"/>
      <c r="BK674" s="210"/>
      <c r="BL674" s="210"/>
      <c r="BM674" s="210"/>
      <c r="BN674" s="210"/>
      <c r="BO674" s="210"/>
      <c r="BP674" s="210"/>
      <c r="BQ674" s="210"/>
      <c r="BR674" s="210"/>
    </row>
    <row r="675" spans="1:70" ht="16.5" customHeight="1" x14ac:dyDescent="0.3">
      <c r="A675" s="219"/>
      <c r="B675" s="219"/>
      <c r="C675" s="219"/>
      <c r="D675" s="219"/>
      <c r="E675" s="219"/>
      <c r="F675" s="219"/>
      <c r="G675" s="219"/>
      <c r="H675" s="219"/>
      <c r="I675" s="219"/>
      <c r="J675" s="219"/>
      <c r="K675" s="219"/>
      <c r="L675" s="219"/>
      <c r="M675" s="210"/>
      <c r="N675" s="210"/>
      <c r="O675" s="210"/>
      <c r="P675" s="210"/>
      <c r="Q675" s="210"/>
      <c r="R675" s="210"/>
      <c r="S675" s="210"/>
      <c r="T675" s="210"/>
      <c r="U675" s="210"/>
      <c r="V675" s="210"/>
      <c r="W675" s="210"/>
      <c r="X675" s="210"/>
      <c r="Y675" s="210"/>
      <c r="Z675" s="210"/>
      <c r="AA675" s="210"/>
      <c r="AB675" s="210"/>
      <c r="AC675" s="210"/>
      <c r="AD675" s="210"/>
      <c r="AE675" s="210"/>
      <c r="AF675" s="210"/>
      <c r="AG675" s="210"/>
      <c r="AH675" s="210"/>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c r="BI675" s="210"/>
      <c r="BJ675" s="210"/>
      <c r="BK675" s="210"/>
      <c r="BL675" s="210"/>
      <c r="BM675" s="210"/>
      <c r="BN675" s="210"/>
      <c r="BO675" s="210"/>
      <c r="BP675" s="210"/>
      <c r="BQ675" s="210"/>
      <c r="BR675" s="210"/>
    </row>
    <row r="676" spans="1:70" ht="16.5" customHeight="1" x14ac:dyDescent="0.3">
      <c r="A676" s="219"/>
      <c r="B676" s="219"/>
      <c r="C676" s="219"/>
      <c r="D676" s="219"/>
      <c r="E676" s="219"/>
      <c r="F676" s="219"/>
      <c r="G676" s="219"/>
      <c r="H676" s="219"/>
      <c r="I676" s="219"/>
      <c r="J676" s="219"/>
      <c r="K676" s="219"/>
      <c r="L676" s="219"/>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row>
    <row r="677" spans="1:70" ht="16.5" customHeight="1" x14ac:dyDescent="0.3">
      <c r="A677" s="219"/>
      <c r="B677" s="219"/>
      <c r="C677" s="219"/>
      <c r="D677" s="219"/>
      <c r="E677" s="219"/>
      <c r="F677" s="219"/>
      <c r="G677" s="219"/>
      <c r="H677" s="219"/>
      <c r="I677" s="219"/>
      <c r="J677" s="219"/>
      <c r="K677" s="219"/>
      <c r="L677" s="219"/>
      <c r="M677" s="210"/>
      <c r="N677" s="210"/>
      <c r="O677" s="210"/>
      <c r="P677" s="210"/>
      <c r="Q677" s="210"/>
      <c r="R677" s="210"/>
      <c r="S677" s="210"/>
      <c r="T677" s="210"/>
      <c r="U677" s="210"/>
      <c r="V677" s="210"/>
      <c r="W677" s="210"/>
      <c r="X677" s="210"/>
      <c r="Y677" s="210"/>
      <c r="Z677" s="210"/>
      <c r="AA677" s="210"/>
      <c r="AB677" s="210"/>
      <c r="AC677" s="210"/>
      <c r="AD677" s="210"/>
      <c r="AE677" s="210"/>
      <c r="AF677" s="210"/>
      <c r="AG677" s="210"/>
      <c r="AH677" s="210"/>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c r="BI677" s="210"/>
      <c r="BJ677" s="210"/>
      <c r="BK677" s="210"/>
      <c r="BL677" s="210"/>
      <c r="BM677" s="210"/>
      <c r="BN677" s="210"/>
      <c r="BO677" s="210"/>
      <c r="BP677" s="210"/>
      <c r="BQ677" s="210"/>
      <c r="BR677" s="210"/>
    </row>
    <row r="678" spans="1:70" ht="16.5" customHeight="1" x14ac:dyDescent="0.3">
      <c r="A678" s="219"/>
      <c r="B678" s="219"/>
      <c r="C678" s="219"/>
      <c r="D678" s="219"/>
      <c r="E678" s="219"/>
      <c r="F678" s="219"/>
      <c r="G678" s="219"/>
      <c r="H678" s="219"/>
      <c r="I678" s="219"/>
      <c r="J678" s="219"/>
      <c r="K678" s="219"/>
      <c r="L678" s="219"/>
      <c r="M678" s="210"/>
      <c r="N678" s="210"/>
      <c r="O678" s="210"/>
      <c r="P678" s="210"/>
      <c r="Q678" s="210"/>
      <c r="R678" s="210"/>
      <c r="S678" s="210"/>
      <c r="T678" s="210"/>
      <c r="U678" s="210"/>
      <c r="V678" s="210"/>
      <c r="W678" s="210"/>
      <c r="X678" s="210"/>
      <c r="Y678" s="210"/>
      <c r="Z678" s="210"/>
      <c r="AA678" s="210"/>
      <c r="AB678" s="210"/>
      <c r="AC678" s="210"/>
      <c r="AD678" s="210"/>
      <c r="AE678" s="210"/>
      <c r="AF678" s="210"/>
      <c r="AG678" s="210"/>
      <c r="AH678" s="210"/>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c r="BI678" s="210"/>
      <c r="BJ678" s="210"/>
      <c r="BK678" s="210"/>
      <c r="BL678" s="210"/>
      <c r="BM678" s="210"/>
      <c r="BN678" s="210"/>
      <c r="BO678" s="210"/>
      <c r="BP678" s="210"/>
      <c r="BQ678" s="210"/>
      <c r="BR678" s="210"/>
    </row>
    <row r="679" spans="1:70" ht="16.5" customHeight="1" x14ac:dyDescent="0.3">
      <c r="A679" s="219"/>
      <c r="B679" s="219"/>
      <c r="C679" s="219"/>
      <c r="D679" s="219"/>
      <c r="E679" s="219"/>
      <c r="F679" s="219"/>
      <c r="G679" s="219"/>
      <c r="H679" s="219"/>
      <c r="I679" s="219"/>
      <c r="J679" s="219"/>
      <c r="K679" s="219"/>
      <c r="L679" s="219"/>
      <c r="M679" s="210"/>
      <c r="N679" s="210"/>
      <c r="O679" s="210"/>
      <c r="P679" s="210"/>
      <c r="Q679" s="210"/>
      <c r="R679" s="210"/>
      <c r="S679" s="210"/>
      <c r="T679" s="210"/>
      <c r="U679" s="210"/>
      <c r="V679" s="210"/>
      <c r="W679" s="210"/>
      <c r="X679" s="210"/>
      <c r="Y679" s="210"/>
      <c r="Z679" s="210"/>
      <c r="AA679" s="210"/>
      <c r="AB679" s="210"/>
      <c r="AC679" s="210"/>
      <c r="AD679" s="210"/>
      <c r="AE679" s="210"/>
      <c r="AF679" s="210"/>
      <c r="AG679" s="210"/>
      <c r="AH679" s="210"/>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c r="BJ679" s="210"/>
      <c r="BK679" s="210"/>
      <c r="BL679" s="210"/>
      <c r="BM679" s="210"/>
      <c r="BN679" s="210"/>
      <c r="BO679" s="210"/>
      <c r="BP679" s="210"/>
      <c r="BQ679" s="210"/>
      <c r="BR679" s="210"/>
    </row>
    <row r="680" spans="1:70" ht="16.5" customHeight="1" x14ac:dyDescent="0.3">
      <c r="A680" s="219"/>
      <c r="B680" s="219"/>
      <c r="C680" s="219"/>
      <c r="D680" s="219"/>
      <c r="E680" s="219"/>
      <c r="F680" s="219"/>
      <c r="G680" s="219"/>
      <c r="H680" s="219"/>
      <c r="I680" s="219"/>
      <c r="J680" s="219"/>
      <c r="K680" s="219"/>
      <c r="L680" s="219"/>
      <c r="M680" s="210"/>
      <c r="N680" s="210"/>
      <c r="O680" s="210"/>
      <c r="P680" s="210"/>
      <c r="Q680" s="210"/>
      <c r="R680" s="210"/>
      <c r="S680" s="210"/>
      <c r="T680" s="210"/>
      <c r="U680" s="210"/>
      <c r="V680" s="210"/>
      <c r="W680" s="210"/>
      <c r="X680" s="210"/>
      <c r="Y680" s="210"/>
      <c r="Z680" s="210"/>
      <c r="AA680" s="210"/>
      <c r="AB680" s="210"/>
      <c r="AC680" s="210"/>
      <c r="AD680" s="210"/>
      <c r="AE680" s="210"/>
      <c r="AF680" s="210"/>
      <c r="AG680" s="210"/>
      <c r="AH680" s="210"/>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c r="BI680" s="210"/>
      <c r="BJ680" s="210"/>
      <c r="BK680" s="210"/>
      <c r="BL680" s="210"/>
      <c r="BM680" s="210"/>
      <c r="BN680" s="210"/>
      <c r="BO680" s="210"/>
      <c r="BP680" s="210"/>
      <c r="BQ680" s="210"/>
      <c r="BR680" s="210"/>
    </row>
    <row r="681" spans="1:70" ht="16.5" customHeight="1" x14ac:dyDescent="0.3">
      <c r="A681" s="219"/>
      <c r="B681" s="219"/>
      <c r="C681" s="219"/>
      <c r="D681" s="219"/>
      <c r="E681" s="219"/>
      <c r="F681" s="219"/>
      <c r="G681" s="219"/>
      <c r="H681" s="219"/>
      <c r="I681" s="219"/>
      <c r="J681" s="219"/>
      <c r="K681" s="219"/>
      <c r="L681" s="219"/>
      <c r="M681" s="210"/>
      <c r="N681" s="210"/>
      <c r="O681" s="210"/>
      <c r="P681" s="210"/>
      <c r="Q681" s="210"/>
      <c r="R681" s="210"/>
      <c r="S681" s="210"/>
      <c r="T681" s="210"/>
      <c r="U681" s="210"/>
      <c r="V681" s="210"/>
      <c r="W681" s="210"/>
      <c r="X681" s="210"/>
      <c r="Y681" s="210"/>
      <c r="Z681" s="210"/>
      <c r="AA681" s="210"/>
      <c r="AB681" s="210"/>
      <c r="AC681" s="210"/>
      <c r="AD681" s="210"/>
      <c r="AE681" s="210"/>
      <c r="AF681" s="210"/>
      <c r="AG681" s="210"/>
      <c r="AH681" s="210"/>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c r="BJ681" s="210"/>
      <c r="BK681" s="210"/>
      <c r="BL681" s="210"/>
      <c r="BM681" s="210"/>
      <c r="BN681" s="210"/>
      <c r="BO681" s="210"/>
      <c r="BP681" s="210"/>
      <c r="BQ681" s="210"/>
      <c r="BR681" s="210"/>
    </row>
    <row r="682" spans="1:70" ht="16.5" customHeight="1" x14ac:dyDescent="0.3">
      <c r="A682" s="219"/>
      <c r="B682" s="219"/>
      <c r="C682" s="219"/>
      <c r="D682" s="219"/>
      <c r="E682" s="219"/>
      <c r="F682" s="219"/>
      <c r="G682" s="219"/>
      <c r="H682" s="219"/>
      <c r="I682" s="219"/>
      <c r="J682" s="219"/>
      <c r="K682" s="219"/>
      <c r="L682" s="219"/>
      <c r="M682" s="210"/>
      <c r="N682" s="210"/>
      <c r="O682" s="210"/>
      <c r="P682" s="210"/>
      <c r="Q682" s="210"/>
      <c r="R682" s="210"/>
      <c r="S682" s="210"/>
      <c r="T682" s="210"/>
      <c r="U682" s="210"/>
      <c r="V682" s="210"/>
      <c r="W682" s="210"/>
      <c r="X682" s="210"/>
      <c r="Y682" s="210"/>
      <c r="Z682" s="210"/>
      <c r="AA682" s="210"/>
      <c r="AB682" s="210"/>
      <c r="AC682" s="210"/>
      <c r="AD682" s="210"/>
      <c r="AE682" s="210"/>
      <c r="AF682" s="210"/>
      <c r="AG682" s="210"/>
      <c r="AH682" s="210"/>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c r="BJ682" s="210"/>
      <c r="BK682" s="210"/>
      <c r="BL682" s="210"/>
      <c r="BM682" s="210"/>
      <c r="BN682" s="210"/>
      <c r="BO682" s="210"/>
      <c r="BP682" s="210"/>
      <c r="BQ682" s="210"/>
      <c r="BR682" s="210"/>
    </row>
    <row r="683" spans="1:70" ht="16.5" customHeight="1" x14ac:dyDescent="0.3">
      <c r="A683" s="219"/>
      <c r="B683" s="219"/>
      <c r="C683" s="219"/>
      <c r="D683" s="219"/>
      <c r="E683" s="219"/>
      <c r="F683" s="219"/>
      <c r="G683" s="219"/>
      <c r="H683" s="219"/>
      <c r="I683" s="219"/>
      <c r="J683" s="219"/>
      <c r="K683" s="219"/>
      <c r="L683" s="219"/>
      <c r="M683" s="210"/>
      <c r="N683" s="210"/>
      <c r="O683" s="210"/>
      <c r="P683" s="210"/>
      <c r="Q683" s="210"/>
      <c r="R683" s="210"/>
      <c r="S683" s="210"/>
      <c r="T683" s="210"/>
      <c r="U683" s="210"/>
      <c r="V683" s="210"/>
      <c r="W683" s="210"/>
      <c r="X683" s="210"/>
      <c r="Y683" s="210"/>
      <c r="Z683" s="210"/>
      <c r="AA683" s="210"/>
      <c r="AB683" s="210"/>
      <c r="AC683" s="210"/>
      <c r="AD683" s="210"/>
      <c r="AE683" s="210"/>
      <c r="AF683" s="210"/>
      <c r="AG683" s="210"/>
      <c r="AH683" s="210"/>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c r="BI683" s="210"/>
      <c r="BJ683" s="210"/>
      <c r="BK683" s="210"/>
      <c r="BL683" s="210"/>
      <c r="BM683" s="210"/>
      <c r="BN683" s="210"/>
      <c r="BO683" s="210"/>
      <c r="BP683" s="210"/>
      <c r="BQ683" s="210"/>
      <c r="BR683" s="210"/>
    </row>
    <row r="684" spans="1:70" ht="16.5" customHeight="1" x14ac:dyDescent="0.3">
      <c r="A684" s="219"/>
      <c r="B684" s="219"/>
      <c r="C684" s="219"/>
      <c r="D684" s="219"/>
      <c r="E684" s="219"/>
      <c r="F684" s="219"/>
      <c r="G684" s="219"/>
      <c r="H684" s="219"/>
      <c r="I684" s="219"/>
      <c r="J684" s="219"/>
      <c r="K684" s="219"/>
      <c r="L684" s="219"/>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c r="BI684" s="210"/>
      <c r="BJ684" s="210"/>
      <c r="BK684" s="210"/>
      <c r="BL684" s="210"/>
      <c r="BM684" s="210"/>
      <c r="BN684" s="210"/>
      <c r="BO684" s="210"/>
      <c r="BP684" s="210"/>
      <c r="BQ684" s="210"/>
      <c r="BR684" s="210"/>
    </row>
    <row r="685" spans="1:70" ht="16.5" customHeight="1" x14ac:dyDescent="0.3">
      <c r="A685" s="219"/>
      <c r="B685" s="219"/>
      <c r="C685" s="219"/>
      <c r="D685" s="219"/>
      <c r="E685" s="219"/>
      <c r="F685" s="219"/>
      <c r="G685" s="219"/>
      <c r="H685" s="219"/>
      <c r="I685" s="219"/>
      <c r="J685" s="219"/>
      <c r="K685" s="219"/>
      <c r="L685" s="219"/>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c r="BI685" s="210"/>
      <c r="BJ685" s="210"/>
      <c r="BK685" s="210"/>
      <c r="BL685" s="210"/>
      <c r="BM685" s="210"/>
      <c r="BN685" s="210"/>
      <c r="BO685" s="210"/>
      <c r="BP685" s="210"/>
      <c r="BQ685" s="210"/>
      <c r="BR685" s="210"/>
    </row>
    <row r="686" spans="1:70" ht="16.5" customHeight="1" x14ac:dyDescent="0.3">
      <c r="A686" s="219"/>
      <c r="B686" s="219"/>
      <c r="C686" s="219"/>
      <c r="D686" s="219"/>
      <c r="E686" s="219"/>
      <c r="F686" s="219"/>
      <c r="G686" s="219"/>
      <c r="H686" s="219"/>
      <c r="I686" s="219"/>
      <c r="J686" s="219"/>
      <c r="K686" s="219"/>
      <c r="L686" s="219"/>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c r="BI686" s="210"/>
      <c r="BJ686" s="210"/>
      <c r="BK686" s="210"/>
      <c r="BL686" s="210"/>
      <c r="BM686" s="210"/>
      <c r="BN686" s="210"/>
      <c r="BO686" s="210"/>
      <c r="BP686" s="210"/>
      <c r="BQ686" s="210"/>
      <c r="BR686" s="210"/>
    </row>
    <row r="687" spans="1:70" ht="16.5" customHeight="1" x14ac:dyDescent="0.3">
      <c r="A687" s="219"/>
      <c r="B687" s="219"/>
      <c r="C687" s="219"/>
      <c r="D687" s="219"/>
      <c r="E687" s="219"/>
      <c r="F687" s="219"/>
      <c r="G687" s="219"/>
      <c r="H687" s="219"/>
      <c r="I687" s="219"/>
      <c r="J687" s="219"/>
      <c r="K687" s="219"/>
      <c r="L687" s="219"/>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row>
    <row r="688" spans="1:70" ht="16.5" customHeight="1" x14ac:dyDescent="0.3">
      <c r="A688" s="219"/>
      <c r="B688" s="219"/>
      <c r="C688" s="219"/>
      <c r="D688" s="219"/>
      <c r="E688" s="219"/>
      <c r="F688" s="219"/>
      <c r="G688" s="219"/>
      <c r="H688" s="219"/>
      <c r="I688" s="219"/>
      <c r="J688" s="219"/>
      <c r="K688" s="219"/>
      <c r="L688" s="219"/>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c r="BI688" s="210"/>
      <c r="BJ688" s="210"/>
      <c r="BK688" s="210"/>
      <c r="BL688" s="210"/>
      <c r="BM688" s="210"/>
      <c r="BN688" s="210"/>
      <c r="BO688" s="210"/>
      <c r="BP688" s="210"/>
      <c r="BQ688" s="210"/>
      <c r="BR688" s="210"/>
    </row>
    <row r="689" spans="1:70" ht="16.5" customHeight="1" x14ac:dyDescent="0.3">
      <c r="A689" s="219"/>
      <c r="B689" s="219"/>
      <c r="C689" s="219"/>
      <c r="D689" s="219"/>
      <c r="E689" s="219"/>
      <c r="F689" s="219"/>
      <c r="G689" s="219"/>
      <c r="H689" s="219"/>
      <c r="I689" s="219"/>
      <c r="J689" s="219"/>
      <c r="K689" s="219"/>
      <c r="L689" s="219"/>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c r="BJ689" s="210"/>
      <c r="BK689" s="210"/>
      <c r="BL689" s="210"/>
      <c r="BM689" s="210"/>
      <c r="BN689" s="210"/>
      <c r="BO689" s="210"/>
      <c r="BP689" s="210"/>
      <c r="BQ689" s="210"/>
      <c r="BR689" s="210"/>
    </row>
    <row r="690" spans="1:70" ht="16.5" customHeight="1" x14ac:dyDescent="0.3">
      <c r="A690" s="219"/>
      <c r="B690" s="219"/>
      <c r="C690" s="219"/>
      <c r="D690" s="219"/>
      <c r="E690" s="219"/>
      <c r="F690" s="219"/>
      <c r="G690" s="219"/>
      <c r="H690" s="219"/>
      <c r="I690" s="219"/>
      <c r="J690" s="219"/>
      <c r="K690" s="219"/>
      <c r="L690" s="219"/>
      <c r="M690" s="210"/>
      <c r="N690" s="210"/>
      <c r="O690" s="210"/>
      <c r="P690" s="210"/>
      <c r="Q690" s="210"/>
      <c r="R690" s="210"/>
      <c r="S690" s="210"/>
      <c r="T690" s="210"/>
      <c r="U690" s="210"/>
      <c r="V690" s="210"/>
      <c r="W690" s="210"/>
      <c r="X690" s="210"/>
      <c r="Y690" s="210"/>
      <c r="Z690" s="210"/>
      <c r="AA690" s="210"/>
      <c r="AB690" s="210"/>
      <c r="AC690" s="210"/>
      <c r="AD690" s="210"/>
      <c r="AE690" s="210"/>
      <c r="AF690" s="210"/>
      <c r="AG690" s="210"/>
      <c r="AH690" s="210"/>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c r="BI690" s="210"/>
      <c r="BJ690" s="210"/>
      <c r="BK690" s="210"/>
      <c r="BL690" s="210"/>
      <c r="BM690" s="210"/>
      <c r="BN690" s="210"/>
      <c r="BO690" s="210"/>
      <c r="BP690" s="210"/>
      <c r="BQ690" s="210"/>
      <c r="BR690" s="210"/>
    </row>
    <row r="691" spans="1:70" ht="16.5" customHeight="1" x14ac:dyDescent="0.3">
      <c r="A691" s="219"/>
      <c r="B691" s="219"/>
      <c r="C691" s="219"/>
      <c r="D691" s="219"/>
      <c r="E691" s="219"/>
      <c r="F691" s="219"/>
      <c r="G691" s="219"/>
      <c r="H691" s="219"/>
      <c r="I691" s="219"/>
      <c r="J691" s="219"/>
      <c r="K691" s="219"/>
      <c r="L691" s="219"/>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c r="BI691" s="210"/>
      <c r="BJ691" s="210"/>
      <c r="BK691" s="210"/>
      <c r="BL691" s="210"/>
      <c r="BM691" s="210"/>
      <c r="BN691" s="210"/>
      <c r="BO691" s="210"/>
      <c r="BP691" s="210"/>
      <c r="BQ691" s="210"/>
      <c r="BR691" s="210"/>
    </row>
    <row r="692" spans="1:70" ht="16.5" customHeight="1" x14ac:dyDescent="0.3">
      <c r="A692" s="219"/>
      <c r="B692" s="219"/>
      <c r="C692" s="219"/>
      <c r="D692" s="219"/>
      <c r="E692" s="219"/>
      <c r="F692" s="219"/>
      <c r="G692" s="219"/>
      <c r="H692" s="219"/>
      <c r="I692" s="219"/>
      <c r="J692" s="219"/>
      <c r="K692" s="219"/>
      <c r="L692" s="219"/>
      <c r="M692" s="210"/>
      <c r="N692" s="210"/>
      <c r="O692" s="210"/>
      <c r="P692" s="210"/>
      <c r="Q692" s="210"/>
      <c r="R692" s="210"/>
      <c r="S692" s="210"/>
      <c r="T692" s="210"/>
      <c r="U692" s="210"/>
      <c r="V692" s="210"/>
      <c r="W692" s="210"/>
      <c r="X692" s="210"/>
      <c r="Y692" s="210"/>
      <c r="Z692" s="210"/>
      <c r="AA692" s="210"/>
      <c r="AB692" s="210"/>
      <c r="AC692" s="210"/>
      <c r="AD692" s="210"/>
      <c r="AE692" s="210"/>
      <c r="AF692" s="210"/>
      <c r="AG692" s="210"/>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c r="BI692" s="210"/>
      <c r="BJ692" s="210"/>
      <c r="BK692" s="210"/>
      <c r="BL692" s="210"/>
      <c r="BM692" s="210"/>
      <c r="BN692" s="210"/>
      <c r="BO692" s="210"/>
      <c r="BP692" s="210"/>
      <c r="BQ692" s="210"/>
      <c r="BR692" s="210"/>
    </row>
    <row r="693" spans="1:70" ht="16.5" customHeight="1" x14ac:dyDescent="0.3">
      <c r="A693" s="219"/>
      <c r="B693" s="219"/>
      <c r="C693" s="219"/>
      <c r="D693" s="219"/>
      <c r="E693" s="219"/>
      <c r="F693" s="219"/>
      <c r="G693" s="219"/>
      <c r="H693" s="219"/>
      <c r="I693" s="219"/>
      <c r="J693" s="219"/>
      <c r="K693" s="219"/>
      <c r="L693" s="219"/>
      <c r="M693" s="210"/>
      <c r="N693" s="210"/>
      <c r="O693" s="210"/>
      <c r="P693" s="210"/>
      <c r="Q693" s="210"/>
      <c r="R693" s="210"/>
      <c r="S693" s="210"/>
      <c r="T693" s="210"/>
      <c r="U693" s="210"/>
      <c r="V693" s="210"/>
      <c r="W693" s="210"/>
      <c r="X693" s="210"/>
      <c r="Y693" s="210"/>
      <c r="Z693" s="210"/>
      <c r="AA693" s="210"/>
      <c r="AB693" s="210"/>
      <c r="AC693" s="210"/>
      <c r="AD693" s="210"/>
      <c r="AE693" s="210"/>
      <c r="AF693" s="210"/>
      <c r="AG693" s="210"/>
      <c r="AH693" s="210"/>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c r="BI693" s="210"/>
      <c r="BJ693" s="210"/>
      <c r="BK693" s="210"/>
      <c r="BL693" s="210"/>
      <c r="BM693" s="210"/>
      <c r="BN693" s="210"/>
      <c r="BO693" s="210"/>
      <c r="BP693" s="210"/>
      <c r="BQ693" s="210"/>
      <c r="BR693" s="210"/>
    </row>
    <row r="694" spans="1:70" ht="16.5" customHeight="1" x14ac:dyDescent="0.3">
      <c r="A694" s="219"/>
      <c r="B694" s="219"/>
      <c r="C694" s="219"/>
      <c r="D694" s="219"/>
      <c r="E694" s="219"/>
      <c r="F694" s="219"/>
      <c r="G694" s="219"/>
      <c r="H694" s="219"/>
      <c r="I694" s="219"/>
      <c r="J694" s="219"/>
      <c r="K694" s="219"/>
      <c r="L694" s="219"/>
      <c r="M694" s="210"/>
      <c r="N694" s="210"/>
      <c r="O694" s="210"/>
      <c r="P694" s="210"/>
      <c r="Q694" s="210"/>
      <c r="R694" s="210"/>
      <c r="S694" s="210"/>
      <c r="T694" s="210"/>
      <c r="U694" s="210"/>
      <c r="V694" s="210"/>
      <c r="W694" s="210"/>
      <c r="X694" s="210"/>
      <c r="Y694" s="210"/>
      <c r="Z694" s="210"/>
      <c r="AA694" s="210"/>
      <c r="AB694" s="210"/>
      <c r="AC694" s="210"/>
      <c r="AD694" s="210"/>
      <c r="AE694" s="210"/>
      <c r="AF694" s="210"/>
      <c r="AG694" s="210"/>
      <c r="AH694" s="210"/>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c r="BI694" s="210"/>
      <c r="BJ694" s="210"/>
      <c r="BK694" s="210"/>
      <c r="BL694" s="210"/>
      <c r="BM694" s="210"/>
      <c r="BN694" s="210"/>
      <c r="BO694" s="210"/>
      <c r="BP694" s="210"/>
      <c r="BQ694" s="210"/>
      <c r="BR694" s="210"/>
    </row>
    <row r="695" spans="1:70" ht="16.5" customHeight="1" x14ac:dyDescent="0.3">
      <c r="A695" s="219"/>
      <c r="B695" s="219"/>
      <c r="C695" s="219"/>
      <c r="D695" s="219"/>
      <c r="E695" s="219"/>
      <c r="F695" s="219"/>
      <c r="G695" s="219"/>
      <c r="H695" s="219"/>
      <c r="I695" s="219"/>
      <c r="J695" s="219"/>
      <c r="K695" s="219"/>
      <c r="L695" s="219"/>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c r="BJ695" s="210"/>
      <c r="BK695" s="210"/>
      <c r="BL695" s="210"/>
      <c r="BM695" s="210"/>
      <c r="BN695" s="210"/>
      <c r="BO695" s="210"/>
      <c r="BP695" s="210"/>
      <c r="BQ695" s="210"/>
      <c r="BR695" s="210"/>
    </row>
    <row r="696" spans="1:70" ht="16.5" customHeight="1" x14ac:dyDescent="0.3">
      <c r="A696" s="219"/>
      <c r="B696" s="219"/>
      <c r="C696" s="219"/>
      <c r="D696" s="219"/>
      <c r="E696" s="219"/>
      <c r="F696" s="219"/>
      <c r="G696" s="219"/>
      <c r="H696" s="219"/>
      <c r="I696" s="219"/>
      <c r="J696" s="219"/>
      <c r="K696" s="219"/>
      <c r="L696" s="219"/>
      <c r="M696" s="210"/>
      <c r="N696" s="210"/>
      <c r="O696" s="210"/>
      <c r="P696" s="210"/>
      <c r="Q696" s="210"/>
      <c r="R696" s="210"/>
      <c r="S696" s="210"/>
      <c r="T696" s="210"/>
      <c r="U696" s="210"/>
      <c r="V696" s="210"/>
      <c r="W696" s="210"/>
      <c r="X696" s="210"/>
      <c r="Y696" s="210"/>
      <c r="Z696" s="210"/>
      <c r="AA696" s="210"/>
      <c r="AB696" s="210"/>
      <c r="AC696" s="210"/>
      <c r="AD696" s="210"/>
      <c r="AE696" s="210"/>
      <c r="AF696" s="210"/>
      <c r="AG696" s="210"/>
      <c r="AH696" s="210"/>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c r="BI696" s="210"/>
      <c r="BJ696" s="210"/>
      <c r="BK696" s="210"/>
      <c r="BL696" s="210"/>
      <c r="BM696" s="210"/>
      <c r="BN696" s="210"/>
      <c r="BO696" s="210"/>
      <c r="BP696" s="210"/>
      <c r="BQ696" s="210"/>
      <c r="BR696" s="210"/>
    </row>
    <row r="697" spans="1:70" ht="16.5" customHeight="1" x14ac:dyDescent="0.3">
      <c r="A697" s="219"/>
      <c r="B697" s="219"/>
      <c r="C697" s="219"/>
      <c r="D697" s="219"/>
      <c r="E697" s="219"/>
      <c r="F697" s="219"/>
      <c r="G697" s="219"/>
      <c r="H697" s="219"/>
      <c r="I697" s="219"/>
      <c r="J697" s="219"/>
      <c r="K697" s="219"/>
      <c r="L697" s="219"/>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c r="BI697" s="210"/>
      <c r="BJ697" s="210"/>
      <c r="BK697" s="210"/>
      <c r="BL697" s="210"/>
      <c r="BM697" s="210"/>
      <c r="BN697" s="210"/>
      <c r="BO697" s="210"/>
      <c r="BP697" s="210"/>
      <c r="BQ697" s="210"/>
      <c r="BR697" s="210"/>
    </row>
    <row r="698" spans="1:70" ht="16.5" customHeight="1" x14ac:dyDescent="0.3">
      <c r="A698" s="219"/>
      <c r="B698" s="219"/>
      <c r="C698" s="219"/>
      <c r="D698" s="219"/>
      <c r="E698" s="219"/>
      <c r="F698" s="219"/>
      <c r="G698" s="219"/>
      <c r="H698" s="219"/>
      <c r="I698" s="219"/>
      <c r="J698" s="219"/>
      <c r="K698" s="219"/>
      <c r="L698" s="219"/>
      <c r="M698" s="210"/>
      <c r="N698" s="210"/>
      <c r="O698" s="210"/>
      <c r="P698" s="210"/>
      <c r="Q698" s="210"/>
      <c r="R698" s="210"/>
      <c r="S698" s="210"/>
      <c r="T698" s="210"/>
      <c r="U698" s="210"/>
      <c r="V698" s="210"/>
      <c r="W698" s="210"/>
      <c r="X698" s="210"/>
      <c r="Y698" s="210"/>
      <c r="Z698" s="210"/>
      <c r="AA698" s="210"/>
      <c r="AB698" s="210"/>
      <c r="AC698" s="210"/>
      <c r="AD698" s="210"/>
      <c r="AE698" s="210"/>
      <c r="AF698" s="210"/>
      <c r="AG698" s="210"/>
      <c r="AH698" s="210"/>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c r="BI698" s="210"/>
      <c r="BJ698" s="210"/>
      <c r="BK698" s="210"/>
      <c r="BL698" s="210"/>
      <c r="BM698" s="210"/>
      <c r="BN698" s="210"/>
      <c r="BO698" s="210"/>
      <c r="BP698" s="210"/>
      <c r="BQ698" s="210"/>
      <c r="BR698" s="210"/>
    </row>
    <row r="699" spans="1:70" ht="16.5" customHeight="1" x14ac:dyDescent="0.3">
      <c r="A699" s="219"/>
      <c r="B699" s="219"/>
      <c r="C699" s="219"/>
      <c r="D699" s="219"/>
      <c r="E699" s="219"/>
      <c r="F699" s="219"/>
      <c r="G699" s="219"/>
      <c r="H699" s="219"/>
      <c r="I699" s="219"/>
      <c r="J699" s="219"/>
      <c r="K699" s="219"/>
      <c r="L699" s="219"/>
      <c r="M699" s="210"/>
      <c r="N699" s="210"/>
      <c r="O699" s="210"/>
      <c r="P699" s="210"/>
      <c r="Q699" s="210"/>
      <c r="R699" s="210"/>
      <c r="S699" s="210"/>
      <c r="T699" s="210"/>
      <c r="U699" s="210"/>
      <c r="V699" s="210"/>
      <c r="W699" s="210"/>
      <c r="X699" s="210"/>
      <c r="Y699" s="210"/>
      <c r="Z699" s="210"/>
      <c r="AA699" s="210"/>
      <c r="AB699" s="210"/>
      <c r="AC699" s="210"/>
      <c r="AD699" s="210"/>
      <c r="AE699" s="210"/>
      <c r="AF699" s="210"/>
      <c r="AG699" s="210"/>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row>
    <row r="700" spans="1:70" ht="16.5" customHeight="1" x14ac:dyDescent="0.3">
      <c r="A700" s="219"/>
      <c r="B700" s="219"/>
      <c r="C700" s="219"/>
      <c r="D700" s="219"/>
      <c r="E700" s="219"/>
      <c r="F700" s="219"/>
      <c r="G700" s="219"/>
      <c r="H700" s="219"/>
      <c r="I700" s="219"/>
      <c r="J700" s="219"/>
      <c r="K700" s="219"/>
      <c r="L700" s="219"/>
      <c r="M700" s="210"/>
      <c r="N700" s="210"/>
      <c r="O700" s="210"/>
      <c r="P700" s="210"/>
      <c r="Q700" s="210"/>
      <c r="R700" s="210"/>
      <c r="S700" s="210"/>
      <c r="T700" s="210"/>
      <c r="U700" s="210"/>
      <c r="V700" s="210"/>
      <c r="W700" s="210"/>
      <c r="X700" s="210"/>
      <c r="Y700" s="210"/>
      <c r="Z700" s="210"/>
      <c r="AA700" s="210"/>
      <c r="AB700" s="210"/>
      <c r="AC700" s="210"/>
      <c r="AD700" s="210"/>
      <c r="AE700" s="210"/>
      <c r="AF700" s="210"/>
      <c r="AG700" s="210"/>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row>
    <row r="701" spans="1:70" ht="16.5" customHeight="1" x14ac:dyDescent="0.3">
      <c r="A701" s="219"/>
      <c r="B701" s="219"/>
      <c r="C701" s="219"/>
      <c r="D701" s="219"/>
      <c r="E701" s="219"/>
      <c r="F701" s="219"/>
      <c r="G701" s="219"/>
      <c r="H701" s="219"/>
      <c r="I701" s="219"/>
      <c r="J701" s="219"/>
      <c r="K701" s="219"/>
      <c r="L701" s="219"/>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c r="BI701" s="210"/>
      <c r="BJ701" s="210"/>
      <c r="BK701" s="210"/>
      <c r="BL701" s="210"/>
      <c r="BM701" s="210"/>
      <c r="BN701" s="210"/>
      <c r="BO701" s="210"/>
      <c r="BP701" s="210"/>
      <c r="BQ701" s="210"/>
      <c r="BR701" s="210"/>
    </row>
    <row r="702" spans="1:70" ht="16.5" customHeight="1" x14ac:dyDescent="0.3">
      <c r="A702" s="219"/>
      <c r="B702" s="219"/>
      <c r="C702" s="219"/>
      <c r="D702" s="219"/>
      <c r="E702" s="219"/>
      <c r="F702" s="219"/>
      <c r="G702" s="219"/>
      <c r="H702" s="219"/>
      <c r="I702" s="219"/>
      <c r="J702" s="219"/>
      <c r="K702" s="219"/>
      <c r="L702" s="219"/>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row>
    <row r="703" spans="1:70" ht="16.5" customHeight="1" x14ac:dyDescent="0.3">
      <c r="A703" s="219"/>
      <c r="B703" s="219"/>
      <c r="C703" s="219"/>
      <c r="D703" s="219"/>
      <c r="E703" s="219"/>
      <c r="F703" s="219"/>
      <c r="G703" s="219"/>
      <c r="H703" s="219"/>
      <c r="I703" s="219"/>
      <c r="J703" s="219"/>
      <c r="K703" s="219"/>
      <c r="L703" s="219"/>
      <c r="M703" s="210"/>
      <c r="N703" s="210"/>
      <c r="O703" s="210"/>
      <c r="P703" s="210"/>
      <c r="Q703" s="210"/>
      <c r="R703" s="210"/>
      <c r="S703" s="210"/>
      <c r="T703" s="210"/>
      <c r="U703" s="210"/>
      <c r="V703" s="210"/>
      <c r="W703" s="210"/>
      <c r="X703" s="210"/>
      <c r="Y703" s="210"/>
      <c r="Z703" s="210"/>
      <c r="AA703" s="210"/>
      <c r="AB703" s="210"/>
      <c r="AC703" s="210"/>
      <c r="AD703" s="210"/>
      <c r="AE703" s="210"/>
      <c r="AF703" s="210"/>
      <c r="AG703" s="210"/>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c r="BI703" s="210"/>
      <c r="BJ703" s="210"/>
      <c r="BK703" s="210"/>
      <c r="BL703" s="210"/>
      <c r="BM703" s="210"/>
      <c r="BN703" s="210"/>
      <c r="BO703" s="210"/>
      <c r="BP703" s="210"/>
      <c r="BQ703" s="210"/>
      <c r="BR703" s="210"/>
    </row>
    <row r="704" spans="1:70" ht="16.5" customHeight="1" x14ac:dyDescent="0.3">
      <c r="A704" s="219"/>
      <c r="B704" s="219"/>
      <c r="C704" s="219"/>
      <c r="D704" s="219"/>
      <c r="E704" s="219"/>
      <c r="F704" s="219"/>
      <c r="G704" s="219"/>
      <c r="H704" s="219"/>
      <c r="I704" s="219"/>
      <c r="J704" s="219"/>
      <c r="K704" s="219"/>
      <c r="L704" s="219"/>
      <c r="M704" s="210"/>
      <c r="N704" s="210"/>
      <c r="O704" s="210"/>
      <c r="P704" s="210"/>
      <c r="Q704" s="210"/>
      <c r="R704" s="210"/>
      <c r="S704" s="210"/>
      <c r="T704" s="210"/>
      <c r="U704" s="210"/>
      <c r="V704" s="210"/>
      <c r="W704" s="210"/>
      <c r="X704" s="210"/>
      <c r="Y704" s="210"/>
      <c r="Z704" s="210"/>
      <c r="AA704" s="210"/>
      <c r="AB704" s="210"/>
      <c r="AC704" s="210"/>
      <c r="AD704" s="210"/>
      <c r="AE704" s="210"/>
      <c r="AF704" s="210"/>
      <c r="AG704" s="210"/>
      <c r="AH704" s="210"/>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c r="BI704" s="210"/>
      <c r="BJ704" s="210"/>
      <c r="BK704" s="210"/>
      <c r="BL704" s="210"/>
      <c r="BM704" s="210"/>
      <c r="BN704" s="210"/>
      <c r="BO704" s="210"/>
      <c r="BP704" s="210"/>
      <c r="BQ704" s="210"/>
      <c r="BR704" s="210"/>
    </row>
    <row r="705" spans="1:70" ht="16.5" customHeight="1" x14ac:dyDescent="0.3">
      <c r="A705" s="219"/>
      <c r="B705" s="219"/>
      <c r="C705" s="219"/>
      <c r="D705" s="219"/>
      <c r="E705" s="219"/>
      <c r="F705" s="219"/>
      <c r="G705" s="219"/>
      <c r="H705" s="219"/>
      <c r="I705" s="219"/>
      <c r="J705" s="219"/>
      <c r="K705" s="219"/>
      <c r="L705" s="219"/>
      <c r="M705" s="210"/>
      <c r="N705" s="210"/>
      <c r="O705" s="210"/>
      <c r="P705" s="210"/>
      <c r="Q705" s="210"/>
      <c r="R705" s="210"/>
      <c r="S705" s="210"/>
      <c r="T705" s="210"/>
      <c r="U705" s="210"/>
      <c r="V705" s="210"/>
      <c r="W705" s="210"/>
      <c r="X705" s="210"/>
      <c r="Y705" s="210"/>
      <c r="Z705" s="210"/>
      <c r="AA705" s="210"/>
      <c r="AB705" s="210"/>
      <c r="AC705" s="210"/>
      <c r="AD705" s="210"/>
      <c r="AE705" s="210"/>
      <c r="AF705" s="210"/>
      <c r="AG705" s="210"/>
      <c r="AH705" s="210"/>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c r="BJ705" s="210"/>
      <c r="BK705" s="210"/>
      <c r="BL705" s="210"/>
      <c r="BM705" s="210"/>
      <c r="BN705" s="210"/>
      <c r="BO705" s="210"/>
      <c r="BP705" s="210"/>
      <c r="BQ705" s="210"/>
      <c r="BR705" s="210"/>
    </row>
    <row r="706" spans="1:70" ht="16.5" customHeight="1" x14ac:dyDescent="0.3">
      <c r="A706" s="219"/>
      <c r="B706" s="219"/>
      <c r="C706" s="219"/>
      <c r="D706" s="219"/>
      <c r="E706" s="219"/>
      <c r="F706" s="219"/>
      <c r="G706" s="219"/>
      <c r="H706" s="219"/>
      <c r="I706" s="219"/>
      <c r="J706" s="219"/>
      <c r="K706" s="219"/>
      <c r="L706" s="219"/>
      <c r="M706" s="210"/>
      <c r="N706" s="210"/>
      <c r="O706" s="210"/>
      <c r="P706" s="210"/>
      <c r="Q706" s="210"/>
      <c r="R706" s="210"/>
      <c r="S706" s="210"/>
      <c r="T706" s="210"/>
      <c r="U706" s="210"/>
      <c r="V706" s="210"/>
      <c r="W706" s="210"/>
      <c r="X706" s="210"/>
      <c r="Y706" s="210"/>
      <c r="Z706" s="210"/>
      <c r="AA706" s="210"/>
      <c r="AB706" s="210"/>
      <c r="AC706" s="210"/>
      <c r="AD706" s="210"/>
      <c r="AE706" s="210"/>
      <c r="AF706" s="210"/>
      <c r="AG706" s="210"/>
      <c r="AH706" s="210"/>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c r="BI706" s="210"/>
      <c r="BJ706" s="210"/>
      <c r="BK706" s="210"/>
      <c r="BL706" s="210"/>
      <c r="BM706" s="210"/>
      <c r="BN706" s="210"/>
      <c r="BO706" s="210"/>
      <c r="BP706" s="210"/>
      <c r="BQ706" s="210"/>
      <c r="BR706" s="210"/>
    </row>
    <row r="707" spans="1:70" ht="16.5" customHeight="1" x14ac:dyDescent="0.3">
      <c r="A707" s="219"/>
      <c r="B707" s="219"/>
      <c r="C707" s="219"/>
      <c r="D707" s="219"/>
      <c r="E707" s="219"/>
      <c r="F707" s="219"/>
      <c r="G707" s="219"/>
      <c r="H707" s="219"/>
      <c r="I707" s="219"/>
      <c r="J707" s="219"/>
      <c r="K707" s="219"/>
      <c r="L707" s="219"/>
      <c r="M707" s="210"/>
      <c r="N707" s="210"/>
      <c r="O707" s="210"/>
      <c r="P707" s="210"/>
      <c r="Q707" s="210"/>
      <c r="R707" s="210"/>
      <c r="S707" s="210"/>
      <c r="T707" s="210"/>
      <c r="U707" s="210"/>
      <c r="V707" s="210"/>
      <c r="W707" s="210"/>
      <c r="X707" s="210"/>
      <c r="Y707" s="210"/>
      <c r="Z707" s="210"/>
      <c r="AA707" s="210"/>
      <c r="AB707" s="210"/>
      <c r="AC707" s="210"/>
      <c r="AD707" s="210"/>
      <c r="AE707" s="210"/>
      <c r="AF707" s="210"/>
      <c r="AG707" s="210"/>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c r="BI707" s="210"/>
      <c r="BJ707" s="210"/>
      <c r="BK707" s="210"/>
      <c r="BL707" s="210"/>
      <c r="BM707" s="210"/>
      <c r="BN707" s="210"/>
      <c r="BO707" s="210"/>
      <c r="BP707" s="210"/>
      <c r="BQ707" s="210"/>
      <c r="BR707" s="210"/>
    </row>
    <row r="708" spans="1:70" ht="16.5" customHeight="1" x14ac:dyDescent="0.3">
      <c r="A708" s="219"/>
      <c r="B708" s="219"/>
      <c r="C708" s="219"/>
      <c r="D708" s="219"/>
      <c r="E708" s="219"/>
      <c r="F708" s="219"/>
      <c r="G708" s="219"/>
      <c r="H708" s="219"/>
      <c r="I708" s="219"/>
      <c r="J708" s="219"/>
      <c r="K708" s="219"/>
      <c r="L708" s="219"/>
      <c r="M708" s="210"/>
      <c r="N708" s="210"/>
      <c r="O708" s="210"/>
      <c r="P708" s="210"/>
      <c r="Q708" s="210"/>
      <c r="R708" s="210"/>
      <c r="S708" s="210"/>
      <c r="T708" s="210"/>
      <c r="U708" s="210"/>
      <c r="V708" s="210"/>
      <c r="W708" s="210"/>
      <c r="X708" s="210"/>
      <c r="Y708" s="210"/>
      <c r="Z708" s="210"/>
      <c r="AA708" s="210"/>
      <c r="AB708" s="210"/>
      <c r="AC708" s="210"/>
      <c r="AD708" s="210"/>
      <c r="AE708" s="210"/>
      <c r="AF708" s="210"/>
      <c r="AG708" s="210"/>
      <c r="AH708" s="210"/>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c r="BI708" s="210"/>
      <c r="BJ708" s="210"/>
      <c r="BK708" s="210"/>
      <c r="BL708" s="210"/>
      <c r="BM708" s="210"/>
      <c r="BN708" s="210"/>
      <c r="BO708" s="210"/>
      <c r="BP708" s="210"/>
      <c r="BQ708" s="210"/>
      <c r="BR708" s="210"/>
    </row>
    <row r="709" spans="1:70" ht="16.5" customHeight="1" x14ac:dyDescent="0.3">
      <c r="A709" s="219"/>
      <c r="B709" s="219"/>
      <c r="C709" s="219"/>
      <c r="D709" s="219"/>
      <c r="E709" s="219"/>
      <c r="F709" s="219"/>
      <c r="G709" s="219"/>
      <c r="H709" s="219"/>
      <c r="I709" s="219"/>
      <c r="J709" s="219"/>
      <c r="K709" s="219"/>
      <c r="L709" s="219"/>
      <c r="M709" s="210"/>
      <c r="N709" s="210"/>
      <c r="O709" s="210"/>
      <c r="P709" s="210"/>
      <c r="Q709" s="210"/>
      <c r="R709" s="210"/>
      <c r="S709" s="210"/>
      <c r="T709" s="210"/>
      <c r="U709" s="210"/>
      <c r="V709" s="210"/>
      <c r="W709" s="210"/>
      <c r="X709" s="210"/>
      <c r="Y709" s="210"/>
      <c r="Z709" s="210"/>
      <c r="AA709" s="210"/>
      <c r="AB709" s="210"/>
      <c r="AC709" s="210"/>
      <c r="AD709" s="210"/>
      <c r="AE709" s="210"/>
      <c r="AF709" s="210"/>
      <c r="AG709" s="210"/>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c r="BJ709" s="210"/>
      <c r="BK709" s="210"/>
      <c r="BL709" s="210"/>
      <c r="BM709" s="210"/>
      <c r="BN709" s="210"/>
      <c r="BO709" s="210"/>
      <c r="BP709" s="210"/>
      <c r="BQ709" s="210"/>
      <c r="BR709" s="210"/>
    </row>
    <row r="710" spans="1:70" ht="16.5" customHeight="1" x14ac:dyDescent="0.3">
      <c r="A710" s="219"/>
      <c r="B710" s="219"/>
      <c r="C710" s="219"/>
      <c r="D710" s="219"/>
      <c r="E710" s="219"/>
      <c r="F710" s="219"/>
      <c r="G710" s="219"/>
      <c r="H710" s="219"/>
      <c r="I710" s="219"/>
      <c r="J710" s="219"/>
      <c r="K710" s="219"/>
      <c r="L710" s="219"/>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row>
    <row r="711" spans="1:70" ht="16.5" customHeight="1" x14ac:dyDescent="0.3">
      <c r="A711" s="219"/>
      <c r="B711" s="219"/>
      <c r="C711" s="219"/>
      <c r="D711" s="219"/>
      <c r="E711" s="219"/>
      <c r="F711" s="219"/>
      <c r="G711" s="219"/>
      <c r="H711" s="219"/>
      <c r="I711" s="219"/>
      <c r="J711" s="219"/>
      <c r="K711" s="219"/>
      <c r="L711" s="219"/>
      <c r="M711" s="210"/>
      <c r="N711" s="210"/>
      <c r="O711" s="210"/>
      <c r="P711" s="210"/>
      <c r="Q711" s="210"/>
      <c r="R711" s="210"/>
      <c r="S711" s="210"/>
      <c r="T711" s="210"/>
      <c r="U711" s="210"/>
      <c r="V711" s="210"/>
      <c r="W711" s="210"/>
      <c r="X711" s="210"/>
      <c r="Y711" s="210"/>
      <c r="Z711" s="210"/>
      <c r="AA711" s="210"/>
      <c r="AB711" s="210"/>
      <c r="AC711" s="210"/>
      <c r="AD711" s="210"/>
      <c r="AE711" s="210"/>
      <c r="AF711" s="210"/>
      <c r="AG711" s="210"/>
      <c r="AH711" s="210"/>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row>
    <row r="712" spans="1:70" ht="16.5" customHeight="1" x14ac:dyDescent="0.3">
      <c r="A712" s="219"/>
      <c r="B712" s="219"/>
      <c r="C712" s="219"/>
      <c r="D712" s="219"/>
      <c r="E712" s="219"/>
      <c r="F712" s="219"/>
      <c r="G712" s="219"/>
      <c r="H712" s="219"/>
      <c r="I712" s="219"/>
      <c r="J712" s="219"/>
      <c r="K712" s="219"/>
      <c r="L712" s="219"/>
      <c r="M712" s="210"/>
      <c r="N712" s="210"/>
      <c r="O712" s="210"/>
      <c r="P712" s="210"/>
      <c r="Q712" s="210"/>
      <c r="R712" s="210"/>
      <c r="S712" s="210"/>
      <c r="T712" s="210"/>
      <c r="U712" s="210"/>
      <c r="V712" s="210"/>
      <c r="W712" s="210"/>
      <c r="X712" s="210"/>
      <c r="Y712" s="210"/>
      <c r="Z712" s="210"/>
      <c r="AA712" s="210"/>
      <c r="AB712" s="210"/>
      <c r="AC712" s="210"/>
      <c r="AD712" s="210"/>
      <c r="AE712" s="210"/>
      <c r="AF712" s="210"/>
      <c r="AG712" s="210"/>
      <c r="AH712" s="210"/>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c r="BJ712" s="210"/>
      <c r="BK712" s="210"/>
      <c r="BL712" s="210"/>
      <c r="BM712" s="210"/>
      <c r="BN712" s="210"/>
      <c r="BO712" s="210"/>
      <c r="BP712" s="210"/>
      <c r="BQ712" s="210"/>
      <c r="BR712" s="210"/>
    </row>
    <row r="713" spans="1:70" ht="16.5" customHeight="1" x14ac:dyDescent="0.3">
      <c r="A713" s="219"/>
      <c r="B713" s="219"/>
      <c r="C713" s="219"/>
      <c r="D713" s="219"/>
      <c r="E713" s="219"/>
      <c r="F713" s="219"/>
      <c r="G713" s="219"/>
      <c r="H713" s="219"/>
      <c r="I713" s="219"/>
      <c r="J713" s="219"/>
      <c r="K713" s="219"/>
      <c r="L713" s="219"/>
      <c r="M713" s="210"/>
      <c r="N713" s="210"/>
      <c r="O713" s="210"/>
      <c r="P713" s="210"/>
      <c r="Q713" s="210"/>
      <c r="R713" s="210"/>
      <c r="S713" s="210"/>
      <c r="T713" s="210"/>
      <c r="U713" s="210"/>
      <c r="V713" s="210"/>
      <c r="W713" s="210"/>
      <c r="X713" s="210"/>
      <c r="Y713" s="210"/>
      <c r="Z713" s="210"/>
      <c r="AA713" s="210"/>
      <c r="AB713" s="210"/>
      <c r="AC713" s="210"/>
      <c r="AD713" s="210"/>
      <c r="AE713" s="210"/>
      <c r="AF713" s="210"/>
      <c r="AG713" s="210"/>
      <c r="AH713" s="210"/>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row>
    <row r="714" spans="1:70" ht="16.5" customHeight="1" x14ac:dyDescent="0.3">
      <c r="A714" s="219"/>
      <c r="B714" s="219"/>
      <c r="C714" s="219"/>
      <c r="D714" s="219"/>
      <c r="E714" s="219"/>
      <c r="F714" s="219"/>
      <c r="G714" s="219"/>
      <c r="H714" s="219"/>
      <c r="I714" s="219"/>
      <c r="J714" s="219"/>
      <c r="K714" s="219"/>
      <c r="L714" s="219"/>
      <c r="M714" s="210"/>
      <c r="N714" s="210"/>
      <c r="O714" s="210"/>
      <c r="P714" s="210"/>
      <c r="Q714" s="210"/>
      <c r="R714" s="210"/>
      <c r="S714" s="210"/>
      <c r="T714" s="210"/>
      <c r="U714" s="210"/>
      <c r="V714" s="210"/>
      <c r="W714" s="210"/>
      <c r="X714" s="210"/>
      <c r="Y714" s="210"/>
      <c r="Z714" s="210"/>
      <c r="AA714" s="210"/>
      <c r="AB714" s="210"/>
      <c r="AC714" s="210"/>
      <c r="AD714" s="210"/>
      <c r="AE714" s="210"/>
      <c r="AF714" s="210"/>
      <c r="AG714" s="210"/>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row>
    <row r="715" spans="1:70" ht="16.5" customHeight="1" x14ac:dyDescent="0.3">
      <c r="A715" s="219"/>
      <c r="B715" s="219"/>
      <c r="C715" s="219"/>
      <c r="D715" s="219"/>
      <c r="E715" s="219"/>
      <c r="F715" s="219"/>
      <c r="G715" s="219"/>
      <c r="H715" s="219"/>
      <c r="I715" s="219"/>
      <c r="J715" s="219"/>
      <c r="K715" s="219"/>
      <c r="L715" s="219"/>
      <c r="M715" s="210"/>
      <c r="N715" s="210"/>
      <c r="O715" s="210"/>
      <c r="P715" s="210"/>
      <c r="Q715" s="210"/>
      <c r="R715" s="210"/>
      <c r="S715" s="210"/>
      <c r="T715" s="210"/>
      <c r="U715" s="210"/>
      <c r="V715" s="210"/>
      <c r="W715" s="210"/>
      <c r="X715" s="210"/>
      <c r="Y715" s="210"/>
      <c r="Z715" s="210"/>
      <c r="AA715" s="210"/>
      <c r="AB715" s="210"/>
      <c r="AC715" s="210"/>
      <c r="AD715" s="210"/>
      <c r="AE715" s="210"/>
      <c r="AF715" s="210"/>
      <c r="AG715" s="210"/>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c r="BI715" s="210"/>
      <c r="BJ715" s="210"/>
      <c r="BK715" s="210"/>
      <c r="BL715" s="210"/>
      <c r="BM715" s="210"/>
      <c r="BN715" s="210"/>
      <c r="BO715" s="210"/>
      <c r="BP715" s="210"/>
      <c r="BQ715" s="210"/>
      <c r="BR715" s="210"/>
    </row>
    <row r="716" spans="1:70" ht="16.5" customHeight="1" x14ac:dyDescent="0.3">
      <c r="A716" s="219"/>
      <c r="B716" s="219"/>
      <c r="C716" s="219"/>
      <c r="D716" s="219"/>
      <c r="E716" s="219"/>
      <c r="F716" s="219"/>
      <c r="G716" s="219"/>
      <c r="H716" s="219"/>
      <c r="I716" s="219"/>
      <c r="J716" s="219"/>
      <c r="K716" s="219"/>
      <c r="L716" s="219"/>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row>
    <row r="717" spans="1:70" ht="16.5" customHeight="1" x14ac:dyDescent="0.3">
      <c r="A717" s="219"/>
      <c r="B717" s="219"/>
      <c r="C717" s="219"/>
      <c r="D717" s="219"/>
      <c r="E717" s="219"/>
      <c r="F717" s="219"/>
      <c r="G717" s="219"/>
      <c r="H717" s="219"/>
      <c r="I717" s="219"/>
      <c r="J717" s="219"/>
      <c r="K717" s="219"/>
      <c r="L717" s="219"/>
      <c r="M717" s="210"/>
      <c r="N717" s="210"/>
      <c r="O717" s="210"/>
      <c r="P717" s="210"/>
      <c r="Q717" s="210"/>
      <c r="R717" s="210"/>
      <c r="S717" s="210"/>
      <c r="T717" s="210"/>
      <c r="U717" s="210"/>
      <c r="V717" s="210"/>
      <c r="W717" s="210"/>
      <c r="X717" s="210"/>
      <c r="Y717" s="210"/>
      <c r="Z717" s="210"/>
      <c r="AA717" s="210"/>
      <c r="AB717" s="210"/>
      <c r="AC717" s="210"/>
      <c r="AD717" s="210"/>
      <c r="AE717" s="210"/>
      <c r="AF717" s="210"/>
      <c r="AG717" s="210"/>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c r="BI717" s="210"/>
      <c r="BJ717" s="210"/>
      <c r="BK717" s="210"/>
      <c r="BL717" s="210"/>
      <c r="BM717" s="210"/>
      <c r="BN717" s="210"/>
      <c r="BO717" s="210"/>
      <c r="BP717" s="210"/>
      <c r="BQ717" s="210"/>
      <c r="BR717" s="210"/>
    </row>
    <row r="718" spans="1:70" ht="16.5" customHeight="1" x14ac:dyDescent="0.3">
      <c r="A718" s="219"/>
      <c r="B718" s="219"/>
      <c r="C718" s="219"/>
      <c r="D718" s="219"/>
      <c r="E718" s="219"/>
      <c r="F718" s="219"/>
      <c r="G718" s="219"/>
      <c r="H718" s="219"/>
      <c r="I718" s="219"/>
      <c r="J718" s="219"/>
      <c r="K718" s="219"/>
      <c r="L718" s="219"/>
      <c r="M718" s="210"/>
      <c r="N718" s="210"/>
      <c r="O718" s="210"/>
      <c r="P718" s="210"/>
      <c r="Q718" s="210"/>
      <c r="R718" s="210"/>
      <c r="S718" s="210"/>
      <c r="T718" s="210"/>
      <c r="U718" s="210"/>
      <c r="V718" s="210"/>
      <c r="W718" s="210"/>
      <c r="X718" s="210"/>
      <c r="Y718" s="210"/>
      <c r="Z718" s="210"/>
      <c r="AA718" s="210"/>
      <c r="AB718" s="210"/>
      <c r="AC718" s="210"/>
      <c r="AD718" s="210"/>
      <c r="AE718" s="210"/>
      <c r="AF718" s="210"/>
      <c r="AG718" s="210"/>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c r="BI718" s="210"/>
      <c r="BJ718" s="210"/>
      <c r="BK718" s="210"/>
      <c r="BL718" s="210"/>
      <c r="BM718" s="210"/>
      <c r="BN718" s="210"/>
      <c r="BO718" s="210"/>
      <c r="BP718" s="210"/>
      <c r="BQ718" s="210"/>
      <c r="BR718" s="210"/>
    </row>
    <row r="719" spans="1:70" ht="16.5" customHeight="1" x14ac:dyDescent="0.3">
      <c r="A719" s="219"/>
      <c r="B719" s="219"/>
      <c r="C719" s="219"/>
      <c r="D719" s="219"/>
      <c r="E719" s="219"/>
      <c r="F719" s="219"/>
      <c r="G719" s="219"/>
      <c r="H719" s="219"/>
      <c r="I719" s="219"/>
      <c r="J719" s="219"/>
      <c r="K719" s="219"/>
      <c r="L719" s="219"/>
      <c r="M719" s="210"/>
      <c r="N719" s="210"/>
      <c r="O719" s="210"/>
      <c r="P719" s="210"/>
      <c r="Q719" s="210"/>
      <c r="R719" s="210"/>
      <c r="S719" s="210"/>
      <c r="T719" s="210"/>
      <c r="U719" s="210"/>
      <c r="V719" s="210"/>
      <c r="W719" s="210"/>
      <c r="X719" s="210"/>
      <c r="Y719" s="210"/>
      <c r="Z719" s="210"/>
      <c r="AA719" s="210"/>
      <c r="AB719" s="210"/>
      <c r="AC719" s="210"/>
      <c r="AD719" s="210"/>
      <c r="AE719" s="210"/>
      <c r="AF719" s="210"/>
      <c r="AG719" s="210"/>
      <c r="AH719" s="210"/>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c r="BJ719" s="210"/>
      <c r="BK719" s="210"/>
      <c r="BL719" s="210"/>
      <c r="BM719" s="210"/>
      <c r="BN719" s="210"/>
      <c r="BO719" s="210"/>
      <c r="BP719" s="210"/>
      <c r="BQ719" s="210"/>
      <c r="BR719" s="210"/>
    </row>
    <row r="720" spans="1:70" ht="16.5" customHeight="1" x14ac:dyDescent="0.3">
      <c r="A720" s="219"/>
      <c r="B720" s="219"/>
      <c r="C720" s="219"/>
      <c r="D720" s="219"/>
      <c r="E720" s="219"/>
      <c r="F720" s="219"/>
      <c r="G720" s="219"/>
      <c r="H720" s="219"/>
      <c r="I720" s="219"/>
      <c r="J720" s="219"/>
      <c r="K720" s="219"/>
      <c r="L720" s="219"/>
      <c r="M720" s="210"/>
      <c r="N720" s="210"/>
      <c r="O720" s="210"/>
      <c r="P720" s="210"/>
      <c r="Q720" s="210"/>
      <c r="R720" s="210"/>
      <c r="S720" s="210"/>
      <c r="T720" s="210"/>
      <c r="U720" s="210"/>
      <c r="V720" s="210"/>
      <c r="W720" s="210"/>
      <c r="X720" s="210"/>
      <c r="Y720" s="210"/>
      <c r="Z720" s="210"/>
      <c r="AA720" s="210"/>
      <c r="AB720" s="210"/>
      <c r="AC720" s="210"/>
      <c r="AD720" s="210"/>
      <c r="AE720" s="210"/>
      <c r="AF720" s="210"/>
      <c r="AG720" s="210"/>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c r="BI720" s="210"/>
      <c r="BJ720" s="210"/>
      <c r="BK720" s="210"/>
      <c r="BL720" s="210"/>
      <c r="BM720" s="210"/>
      <c r="BN720" s="210"/>
      <c r="BO720" s="210"/>
      <c r="BP720" s="210"/>
      <c r="BQ720" s="210"/>
      <c r="BR720" s="210"/>
    </row>
    <row r="721" spans="1:70" ht="16.5" customHeight="1" x14ac:dyDescent="0.3">
      <c r="A721" s="219"/>
      <c r="B721" s="219"/>
      <c r="C721" s="219"/>
      <c r="D721" s="219"/>
      <c r="E721" s="219"/>
      <c r="F721" s="219"/>
      <c r="G721" s="219"/>
      <c r="H721" s="219"/>
      <c r="I721" s="219"/>
      <c r="J721" s="219"/>
      <c r="K721" s="219"/>
      <c r="L721" s="219"/>
      <c r="M721" s="210"/>
      <c r="N721" s="210"/>
      <c r="O721" s="210"/>
      <c r="P721" s="210"/>
      <c r="Q721" s="210"/>
      <c r="R721" s="210"/>
      <c r="S721" s="210"/>
      <c r="T721" s="210"/>
      <c r="U721" s="210"/>
      <c r="V721" s="210"/>
      <c r="W721" s="210"/>
      <c r="X721" s="210"/>
      <c r="Y721" s="210"/>
      <c r="Z721" s="210"/>
      <c r="AA721" s="210"/>
      <c r="AB721" s="210"/>
      <c r="AC721" s="210"/>
      <c r="AD721" s="210"/>
      <c r="AE721" s="210"/>
      <c r="AF721" s="210"/>
      <c r="AG721" s="210"/>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c r="BI721" s="210"/>
      <c r="BJ721" s="210"/>
      <c r="BK721" s="210"/>
      <c r="BL721" s="210"/>
      <c r="BM721" s="210"/>
      <c r="BN721" s="210"/>
      <c r="BO721" s="210"/>
      <c r="BP721" s="210"/>
      <c r="BQ721" s="210"/>
      <c r="BR721" s="210"/>
    </row>
    <row r="722" spans="1:70" ht="16.5" customHeight="1" x14ac:dyDescent="0.3">
      <c r="A722" s="219"/>
      <c r="B722" s="219"/>
      <c r="C722" s="219"/>
      <c r="D722" s="219"/>
      <c r="E722" s="219"/>
      <c r="F722" s="219"/>
      <c r="G722" s="219"/>
      <c r="H722" s="219"/>
      <c r="I722" s="219"/>
      <c r="J722" s="219"/>
      <c r="K722" s="219"/>
      <c r="L722" s="219"/>
      <c r="M722" s="210"/>
      <c r="N722" s="210"/>
      <c r="O722" s="210"/>
      <c r="P722" s="210"/>
      <c r="Q722" s="210"/>
      <c r="R722" s="210"/>
      <c r="S722" s="210"/>
      <c r="T722" s="210"/>
      <c r="U722" s="210"/>
      <c r="V722" s="210"/>
      <c r="W722" s="210"/>
      <c r="X722" s="210"/>
      <c r="Y722" s="210"/>
      <c r="Z722" s="210"/>
      <c r="AA722" s="210"/>
      <c r="AB722" s="210"/>
      <c r="AC722" s="210"/>
      <c r="AD722" s="210"/>
      <c r="AE722" s="210"/>
      <c r="AF722" s="210"/>
      <c r="AG722" s="210"/>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c r="BI722" s="210"/>
      <c r="BJ722" s="210"/>
      <c r="BK722" s="210"/>
      <c r="BL722" s="210"/>
      <c r="BM722" s="210"/>
      <c r="BN722" s="210"/>
      <c r="BO722" s="210"/>
      <c r="BP722" s="210"/>
      <c r="BQ722" s="210"/>
      <c r="BR722" s="210"/>
    </row>
    <row r="723" spans="1:70" ht="16.5" customHeight="1" x14ac:dyDescent="0.3">
      <c r="A723" s="219"/>
      <c r="B723" s="219"/>
      <c r="C723" s="219"/>
      <c r="D723" s="219"/>
      <c r="E723" s="219"/>
      <c r="F723" s="219"/>
      <c r="G723" s="219"/>
      <c r="H723" s="219"/>
      <c r="I723" s="219"/>
      <c r="J723" s="219"/>
      <c r="K723" s="219"/>
      <c r="L723" s="219"/>
      <c r="M723" s="210"/>
      <c r="N723" s="210"/>
      <c r="O723" s="210"/>
      <c r="P723" s="210"/>
      <c r="Q723" s="210"/>
      <c r="R723" s="210"/>
      <c r="S723" s="210"/>
      <c r="T723" s="210"/>
      <c r="U723" s="210"/>
      <c r="V723" s="210"/>
      <c r="W723" s="210"/>
      <c r="X723" s="210"/>
      <c r="Y723" s="210"/>
      <c r="Z723" s="210"/>
      <c r="AA723" s="210"/>
      <c r="AB723" s="210"/>
      <c r="AC723" s="210"/>
      <c r="AD723" s="210"/>
      <c r="AE723" s="210"/>
      <c r="AF723" s="210"/>
      <c r="AG723" s="210"/>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c r="BI723" s="210"/>
      <c r="BJ723" s="210"/>
      <c r="BK723" s="210"/>
      <c r="BL723" s="210"/>
      <c r="BM723" s="210"/>
      <c r="BN723" s="210"/>
      <c r="BO723" s="210"/>
      <c r="BP723" s="210"/>
      <c r="BQ723" s="210"/>
      <c r="BR723" s="210"/>
    </row>
    <row r="724" spans="1:70" ht="16.5" customHeight="1" x14ac:dyDescent="0.3">
      <c r="A724" s="219"/>
      <c r="B724" s="219"/>
      <c r="C724" s="219"/>
      <c r="D724" s="219"/>
      <c r="E724" s="219"/>
      <c r="F724" s="219"/>
      <c r="G724" s="219"/>
      <c r="H724" s="219"/>
      <c r="I724" s="219"/>
      <c r="J724" s="219"/>
      <c r="K724" s="219"/>
      <c r="L724" s="219"/>
      <c r="M724" s="210"/>
      <c r="N724" s="210"/>
      <c r="O724" s="210"/>
      <c r="P724" s="210"/>
      <c r="Q724" s="210"/>
      <c r="R724" s="210"/>
      <c r="S724" s="210"/>
      <c r="T724" s="210"/>
      <c r="U724" s="210"/>
      <c r="V724" s="210"/>
      <c r="W724" s="210"/>
      <c r="X724" s="210"/>
      <c r="Y724" s="210"/>
      <c r="Z724" s="210"/>
      <c r="AA724" s="210"/>
      <c r="AB724" s="210"/>
      <c r="AC724" s="210"/>
      <c r="AD724" s="210"/>
      <c r="AE724" s="210"/>
      <c r="AF724" s="210"/>
      <c r="AG724" s="210"/>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c r="BI724" s="210"/>
      <c r="BJ724" s="210"/>
      <c r="BK724" s="210"/>
      <c r="BL724" s="210"/>
      <c r="BM724" s="210"/>
      <c r="BN724" s="210"/>
      <c r="BO724" s="210"/>
      <c r="BP724" s="210"/>
      <c r="BQ724" s="210"/>
      <c r="BR724" s="210"/>
    </row>
    <row r="725" spans="1:70" ht="16.5" customHeight="1" x14ac:dyDescent="0.3">
      <c r="A725" s="219"/>
      <c r="B725" s="219"/>
      <c r="C725" s="219"/>
      <c r="D725" s="219"/>
      <c r="E725" s="219"/>
      <c r="F725" s="219"/>
      <c r="G725" s="219"/>
      <c r="H725" s="219"/>
      <c r="I725" s="219"/>
      <c r="J725" s="219"/>
      <c r="K725" s="219"/>
      <c r="L725" s="219"/>
      <c r="M725" s="210"/>
      <c r="N725" s="210"/>
      <c r="O725" s="210"/>
      <c r="P725" s="210"/>
      <c r="Q725" s="210"/>
      <c r="R725" s="210"/>
      <c r="S725" s="210"/>
      <c r="T725" s="210"/>
      <c r="U725" s="210"/>
      <c r="V725" s="210"/>
      <c r="W725" s="210"/>
      <c r="X725" s="210"/>
      <c r="Y725" s="210"/>
      <c r="Z725" s="210"/>
      <c r="AA725" s="210"/>
      <c r="AB725" s="210"/>
      <c r="AC725" s="210"/>
      <c r="AD725" s="210"/>
      <c r="AE725" s="210"/>
      <c r="AF725" s="210"/>
      <c r="AG725" s="210"/>
      <c r="AH725" s="210"/>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c r="BI725" s="210"/>
      <c r="BJ725" s="210"/>
      <c r="BK725" s="210"/>
      <c r="BL725" s="210"/>
      <c r="BM725" s="210"/>
      <c r="BN725" s="210"/>
      <c r="BO725" s="210"/>
      <c r="BP725" s="210"/>
      <c r="BQ725" s="210"/>
      <c r="BR725" s="210"/>
    </row>
    <row r="726" spans="1:70" ht="16.5" customHeight="1" x14ac:dyDescent="0.3">
      <c r="A726" s="219"/>
      <c r="B726" s="219"/>
      <c r="C726" s="219"/>
      <c r="D726" s="219"/>
      <c r="E726" s="219"/>
      <c r="F726" s="219"/>
      <c r="G726" s="219"/>
      <c r="H726" s="219"/>
      <c r="I726" s="219"/>
      <c r="J726" s="219"/>
      <c r="K726" s="219"/>
      <c r="L726" s="219"/>
      <c r="M726" s="210"/>
      <c r="N726" s="210"/>
      <c r="O726" s="210"/>
      <c r="P726" s="210"/>
      <c r="Q726" s="210"/>
      <c r="R726" s="210"/>
      <c r="S726" s="210"/>
      <c r="T726" s="210"/>
      <c r="U726" s="210"/>
      <c r="V726" s="210"/>
      <c r="W726" s="210"/>
      <c r="X726" s="210"/>
      <c r="Y726" s="210"/>
      <c r="Z726" s="210"/>
      <c r="AA726" s="210"/>
      <c r="AB726" s="210"/>
      <c r="AC726" s="210"/>
      <c r="AD726" s="210"/>
      <c r="AE726" s="210"/>
      <c r="AF726" s="210"/>
      <c r="AG726" s="210"/>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c r="BI726" s="210"/>
      <c r="BJ726" s="210"/>
      <c r="BK726" s="210"/>
      <c r="BL726" s="210"/>
      <c r="BM726" s="210"/>
      <c r="BN726" s="210"/>
      <c r="BO726" s="210"/>
      <c r="BP726" s="210"/>
      <c r="BQ726" s="210"/>
      <c r="BR726" s="210"/>
    </row>
    <row r="727" spans="1:70" ht="16.5" customHeight="1" x14ac:dyDescent="0.3">
      <c r="A727" s="219"/>
      <c r="B727" s="219"/>
      <c r="C727" s="219"/>
      <c r="D727" s="219"/>
      <c r="E727" s="219"/>
      <c r="F727" s="219"/>
      <c r="G727" s="219"/>
      <c r="H727" s="219"/>
      <c r="I727" s="219"/>
      <c r="J727" s="219"/>
      <c r="K727" s="219"/>
      <c r="L727" s="219"/>
      <c r="M727" s="210"/>
      <c r="N727" s="210"/>
      <c r="O727" s="210"/>
      <c r="P727" s="210"/>
      <c r="Q727" s="210"/>
      <c r="R727" s="210"/>
      <c r="S727" s="210"/>
      <c r="T727" s="210"/>
      <c r="U727" s="210"/>
      <c r="V727" s="210"/>
      <c r="W727" s="210"/>
      <c r="X727" s="210"/>
      <c r="Y727" s="210"/>
      <c r="Z727" s="210"/>
      <c r="AA727" s="210"/>
      <c r="AB727" s="210"/>
      <c r="AC727" s="210"/>
      <c r="AD727" s="210"/>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c r="BI727" s="210"/>
      <c r="BJ727" s="210"/>
      <c r="BK727" s="210"/>
      <c r="BL727" s="210"/>
      <c r="BM727" s="210"/>
      <c r="BN727" s="210"/>
      <c r="BO727" s="210"/>
      <c r="BP727" s="210"/>
      <c r="BQ727" s="210"/>
      <c r="BR727" s="210"/>
    </row>
    <row r="728" spans="1:70" ht="16.5" customHeight="1" x14ac:dyDescent="0.3">
      <c r="A728" s="219"/>
      <c r="B728" s="219"/>
      <c r="C728" s="219"/>
      <c r="D728" s="219"/>
      <c r="E728" s="219"/>
      <c r="F728" s="219"/>
      <c r="G728" s="219"/>
      <c r="H728" s="219"/>
      <c r="I728" s="219"/>
      <c r="J728" s="219"/>
      <c r="K728" s="219"/>
      <c r="L728" s="219"/>
      <c r="M728" s="210"/>
      <c r="N728" s="210"/>
      <c r="O728" s="210"/>
      <c r="P728" s="210"/>
      <c r="Q728" s="210"/>
      <c r="R728" s="210"/>
      <c r="S728" s="210"/>
      <c r="T728" s="210"/>
      <c r="U728" s="210"/>
      <c r="V728" s="210"/>
      <c r="W728" s="210"/>
      <c r="X728" s="210"/>
      <c r="Y728" s="210"/>
      <c r="Z728" s="210"/>
      <c r="AA728" s="210"/>
      <c r="AB728" s="210"/>
      <c r="AC728" s="210"/>
      <c r="AD728" s="210"/>
      <c r="AE728" s="210"/>
      <c r="AF728" s="210"/>
      <c r="AG728" s="210"/>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c r="BI728" s="210"/>
      <c r="BJ728" s="210"/>
      <c r="BK728" s="210"/>
      <c r="BL728" s="210"/>
      <c r="BM728" s="210"/>
      <c r="BN728" s="210"/>
      <c r="BO728" s="210"/>
      <c r="BP728" s="210"/>
      <c r="BQ728" s="210"/>
      <c r="BR728" s="210"/>
    </row>
    <row r="729" spans="1:70" ht="16.5" customHeight="1" x14ac:dyDescent="0.3">
      <c r="A729" s="219"/>
      <c r="B729" s="219"/>
      <c r="C729" s="219"/>
      <c r="D729" s="219"/>
      <c r="E729" s="219"/>
      <c r="F729" s="219"/>
      <c r="G729" s="219"/>
      <c r="H729" s="219"/>
      <c r="I729" s="219"/>
      <c r="J729" s="219"/>
      <c r="K729" s="219"/>
      <c r="L729" s="219"/>
      <c r="M729" s="210"/>
      <c r="N729" s="210"/>
      <c r="O729" s="210"/>
      <c r="P729" s="210"/>
      <c r="Q729" s="210"/>
      <c r="R729" s="210"/>
      <c r="S729" s="210"/>
      <c r="T729" s="210"/>
      <c r="U729" s="210"/>
      <c r="V729" s="210"/>
      <c r="W729" s="210"/>
      <c r="X729" s="210"/>
      <c r="Y729" s="210"/>
      <c r="Z729" s="210"/>
      <c r="AA729" s="210"/>
      <c r="AB729" s="210"/>
      <c r="AC729" s="210"/>
      <c r="AD729" s="210"/>
      <c r="AE729" s="210"/>
      <c r="AF729" s="210"/>
      <c r="AG729" s="210"/>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c r="BI729" s="210"/>
      <c r="BJ729" s="210"/>
      <c r="BK729" s="210"/>
      <c r="BL729" s="210"/>
      <c r="BM729" s="210"/>
      <c r="BN729" s="210"/>
      <c r="BO729" s="210"/>
      <c r="BP729" s="210"/>
      <c r="BQ729" s="210"/>
      <c r="BR729" s="210"/>
    </row>
    <row r="730" spans="1:70" ht="16.5" customHeight="1" x14ac:dyDescent="0.3">
      <c r="A730" s="219"/>
      <c r="B730" s="219"/>
      <c r="C730" s="219"/>
      <c r="D730" s="219"/>
      <c r="E730" s="219"/>
      <c r="F730" s="219"/>
      <c r="G730" s="219"/>
      <c r="H730" s="219"/>
      <c r="I730" s="219"/>
      <c r="J730" s="219"/>
      <c r="K730" s="219"/>
      <c r="L730" s="219"/>
      <c r="M730" s="210"/>
      <c r="N730" s="210"/>
      <c r="O730" s="210"/>
      <c r="P730" s="210"/>
      <c r="Q730" s="210"/>
      <c r="R730" s="210"/>
      <c r="S730" s="210"/>
      <c r="T730" s="210"/>
      <c r="U730" s="210"/>
      <c r="V730" s="210"/>
      <c r="W730" s="210"/>
      <c r="X730" s="210"/>
      <c r="Y730" s="210"/>
      <c r="Z730" s="210"/>
      <c r="AA730" s="210"/>
      <c r="AB730" s="210"/>
      <c r="AC730" s="210"/>
      <c r="AD730" s="210"/>
      <c r="AE730" s="210"/>
      <c r="AF730" s="210"/>
      <c r="AG730" s="210"/>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c r="BI730" s="210"/>
      <c r="BJ730" s="210"/>
      <c r="BK730" s="210"/>
      <c r="BL730" s="210"/>
      <c r="BM730" s="210"/>
      <c r="BN730" s="210"/>
      <c r="BO730" s="210"/>
      <c r="BP730" s="210"/>
      <c r="BQ730" s="210"/>
      <c r="BR730" s="210"/>
    </row>
    <row r="731" spans="1:70" ht="16.5" customHeight="1" x14ac:dyDescent="0.3">
      <c r="A731" s="219"/>
      <c r="B731" s="219"/>
      <c r="C731" s="219"/>
      <c r="D731" s="219"/>
      <c r="E731" s="219"/>
      <c r="F731" s="219"/>
      <c r="G731" s="219"/>
      <c r="H731" s="219"/>
      <c r="I731" s="219"/>
      <c r="J731" s="219"/>
      <c r="K731" s="219"/>
      <c r="L731" s="219"/>
      <c r="M731" s="210"/>
      <c r="N731" s="210"/>
      <c r="O731" s="210"/>
      <c r="P731" s="210"/>
      <c r="Q731" s="210"/>
      <c r="R731" s="210"/>
      <c r="S731" s="210"/>
      <c r="T731" s="210"/>
      <c r="U731" s="210"/>
      <c r="V731" s="210"/>
      <c r="W731" s="210"/>
      <c r="X731" s="210"/>
      <c r="Y731" s="210"/>
      <c r="Z731" s="210"/>
      <c r="AA731" s="210"/>
      <c r="AB731" s="210"/>
      <c r="AC731" s="210"/>
      <c r="AD731" s="210"/>
      <c r="AE731" s="210"/>
      <c r="AF731" s="210"/>
      <c r="AG731" s="210"/>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c r="BI731" s="210"/>
      <c r="BJ731" s="210"/>
      <c r="BK731" s="210"/>
      <c r="BL731" s="210"/>
      <c r="BM731" s="210"/>
      <c r="BN731" s="210"/>
      <c r="BO731" s="210"/>
      <c r="BP731" s="210"/>
      <c r="BQ731" s="210"/>
      <c r="BR731" s="210"/>
    </row>
    <row r="732" spans="1:70" ht="16.5" customHeight="1" x14ac:dyDescent="0.3">
      <c r="A732" s="219"/>
      <c r="B732" s="219"/>
      <c r="C732" s="219"/>
      <c r="D732" s="219"/>
      <c r="E732" s="219"/>
      <c r="F732" s="219"/>
      <c r="G732" s="219"/>
      <c r="H732" s="219"/>
      <c r="I732" s="219"/>
      <c r="J732" s="219"/>
      <c r="K732" s="219"/>
      <c r="L732" s="219"/>
      <c r="M732" s="210"/>
      <c r="N732" s="210"/>
      <c r="O732" s="210"/>
      <c r="P732" s="210"/>
      <c r="Q732" s="210"/>
      <c r="R732" s="210"/>
      <c r="S732" s="210"/>
      <c r="T732" s="210"/>
      <c r="U732" s="210"/>
      <c r="V732" s="210"/>
      <c r="W732" s="210"/>
      <c r="X732" s="210"/>
      <c r="Y732" s="210"/>
      <c r="Z732" s="210"/>
      <c r="AA732" s="210"/>
      <c r="AB732" s="210"/>
      <c r="AC732" s="210"/>
      <c r="AD732" s="210"/>
      <c r="AE732" s="210"/>
      <c r="AF732" s="210"/>
      <c r="AG732" s="210"/>
      <c r="AH732" s="210"/>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c r="BI732" s="210"/>
      <c r="BJ732" s="210"/>
      <c r="BK732" s="210"/>
      <c r="BL732" s="210"/>
      <c r="BM732" s="210"/>
      <c r="BN732" s="210"/>
      <c r="BO732" s="210"/>
      <c r="BP732" s="210"/>
      <c r="BQ732" s="210"/>
      <c r="BR732" s="210"/>
    </row>
    <row r="733" spans="1:70" ht="16.5" customHeight="1" x14ac:dyDescent="0.3">
      <c r="A733" s="219"/>
      <c r="B733" s="219"/>
      <c r="C733" s="219"/>
      <c r="D733" s="219"/>
      <c r="E733" s="219"/>
      <c r="F733" s="219"/>
      <c r="G733" s="219"/>
      <c r="H733" s="219"/>
      <c r="I733" s="219"/>
      <c r="J733" s="219"/>
      <c r="K733" s="219"/>
      <c r="L733" s="219"/>
      <c r="M733" s="210"/>
      <c r="N733" s="210"/>
      <c r="O733" s="210"/>
      <c r="P733" s="210"/>
      <c r="Q733" s="210"/>
      <c r="R733" s="210"/>
      <c r="S733" s="210"/>
      <c r="T733" s="210"/>
      <c r="U733" s="210"/>
      <c r="V733" s="210"/>
      <c r="W733" s="210"/>
      <c r="X733" s="210"/>
      <c r="Y733" s="210"/>
      <c r="Z733" s="210"/>
      <c r="AA733" s="210"/>
      <c r="AB733" s="210"/>
      <c r="AC733" s="210"/>
      <c r="AD733" s="210"/>
      <c r="AE733" s="210"/>
      <c r="AF733" s="210"/>
      <c r="AG733" s="210"/>
      <c r="AH733" s="210"/>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c r="BI733" s="210"/>
      <c r="BJ733" s="210"/>
      <c r="BK733" s="210"/>
      <c r="BL733" s="210"/>
      <c r="BM733" s="210"/>
      <c r="BN733" s="210"/>
      <c r="BO733" s="210"/>
      <c r="BP733" s="210"/>
      <c r="BQ733" s="210"/>
      <c r="BR733" s="210"/>
    </row>
    <row r="734" spans="1:70" ht="16.5" customHeight="1" x14ac:dyDescent="0.3">
      <c r="A734" s="219"/>
      <c r="B734" s="219"/>
      <c r="C734" s="219"/>
      <c r="D734" s="219"/>
      <c r="E734" s="219"/>
      <c r="F734" s="219"/>
      <c r="G734" s="219"/>
      <c r="H734" s="219"/>
      <c r="I734" s="219"/>
      <c r="J734" s="219"/>
      <c r="K734" s="219"/>
      <c r="L734" s="219"/>
      <c r="M734" s="210"/>
      <c r="N734" s="210"/>
      <c r="O734" s="210"/>
      <c r="P734" s="210"/>
      <c r="Q734" s="210"/>
      <c r="R734" s="210"/>
      <c r="S734" s="210"/>
      <c r="T734" s="210"/>
      <c r="U734" s="210"/>
      <c r="V734" s="210"/>
      <c r="W734" s="210"/>
      <c r="X734" s="210"/>
      <c r="Y734" s="210"/>
      <c r="Z734" s="210"/>
      <c r="AA734" s="210"/>
      <c r="AB734" s="210"/>
      <c r="AC734" s="210"/>
      <c r="AD734" s="210"/>
      <c r="AE734" s="210"/>
      <c r="AF734" s="210"/>
      <c r="AG734" s="210"/>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c r="BI734" s="210"/>
      <c r="BJ734" s="210"/>
      <c r="BK734" s="210"/>
      <c r="BL734" s="210"/>
      <c r="BM734" s="210"/>
      <c r="BN734" s="210"/>
      <c r="BO734" s="210"/>
      <c r="BP734" s="210"/>
      <c r="BQ734" s="210"/>
      <c r="BR734" s="210"/>
    </row>
    <row r="735" spans="1:70" ht="16.5" customHeight="1" x14ac:dyDescent="0.3">
      <c r="A735" s="219"/>
      <c r="B735" s="219"/>
      <c r="C735" s="219"/>
      <c r="D735" s="219"/>
      <c r="E735" s="219"/>
      <c r="F735" s="219"/>
      <c r="G735" s="219"/>
      <c r="H735" s="219"/>
      <c r="I735" s="219"/>
      <c r="J735" s="219"/>
      <c r="K735" s="219"/>
      <c r="L735" s="219"/>
      <c r="M735" s="210"/>
      <c r="N735" s="210"/>
      <c r="O735" s="210"/>
      <c r="P735" s="210"/>
      <c r="Q735" s="210"/>
      <c r="R735" s="210"/>
      <c r="S735" s="210"/>
      <c r="T735" s="210"/>
      <c r="U735" s="210"/>
      <c r="V735" s="210"/>
      <c r="W735" s="210"/>
      <c r="X735" s="210"/>
      <c r="Y735" s="210"/>
      <c r="Z735" s="210"/>
      <c r="AA735" s="210"/>
      <c r="AB735" s="210"/>
      <c r="AC735" s="210"/>
      <c r="AD735" s="210"/>
      <c r="AE735" s="210"/>
      <c r="AF735" s="210"/>
      <c r="AG735" s="210"/>
      <c r="AH735" s="210"/>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c r="BI735" s="210"/>
      <c r="BJ735" s="210"/>
      <c r="BK735" s="210"/>
      <c r="BL735" s="210"/>
      <c r="BM735" s="210"/>
      <c r="BN735" s="210"/>
      <c r="BO735" s="210"/>
      <c r="BP735" s="210"/>
      <c r="BQ735" s="210"/>
      <c r="BR735" s="210"/>
    </row>
    <row r="736" spans="1:70" ht="16.5" customHeight="1" x14ac:dyDescent="0.3">
      <c r="A736" s="219"/>
      <c r="B736" s="219"/>
      <c r="C736" s="219"/>
      <c r="D736" s="219"/>
      <c r="E736" s="219"/>
      <c r="F736" s="219"/>
      <c r="G736" s="219"/>
      <c r="H736" s="219"/>
      <c r="I736" s="219"/>
      <c r="J736" s="219"/>
      <c r="K736" s="219"/>
      <c r="L736" s="219"/>
      <c r="M736" s="210"/>
      <c r="N736" s="210"/>
      <c r="O736" s="210"/>
      <c r="P736" s="210"/>
      <c r="Q736" s="210"/>
      <c r="R736" s="210"/>
      <c r="S736" s="210"/>
      <c r="T736" s="210"/>
      <c r="U736" s="210"/>
      <c r="V736" s="210"/>
      <c r="W736" s="210"/>
      <c r="X736" s="210"/>
      <c r="Y736" s="210"/>
      <c r="Z736" s="210"/>
      <c r="AA736" s="210"/>
      <c r="AB736" s="210"/>
      <c r="AC736" s="210"/>
      <c r="AD736" s="210"/>
      <c r="AE736" s="210"/>
      <c r="AF736" s="210"/>
      <c r="AG736" s="210"/>
      <c r="AH736" s="210"/>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c r="BI736" s="210"/>
      <c r="BJ736" s="210"/>
      <c r="BK736" s="210"/>
      <c r="BL736" s="210"/>
      <c r="BM736" s="210"/>
      <c r="BN736" s="210"/>
      <c r="BO736" s="210"/>
      <c r="BP736" s="210"/>
      <c r="BQ736" s="210"/>
      <c r="BR736" s="210"/>
    </row>
    <row r="737" spans="1:70" ht="16.5" customHeight="1" x14ac:dyDescent="0.3">
      <c r="A737" s="219"/>
      <c r="B737" s="219"/>
      <c r="C737" s="219"/>
      <c r="D737" s="219"/>
      <c r="E737" s="219"/>
      <c r="F737" s="219"/>
      <c r="G737" s="219"/>
      <c r="H737" s="219"/>
      <c r="I737" s="219"/>
      <c r="J737" s="219"/>
      <c r="K737" s="219"/>
      <c r="L737" s="219"/>
      <c r="M737" s="210"/>
      <c r="N737" s="210"/>
      <c r="O737" s="210"/>
      <c r="P737" s="210"/>
      <c r="Q737" s="210"/>
      <c r="R737" s="210"/>
      <c r="S737" s="210"/>
      <c r="T737" s="210"/>
      <c r="U737" s="210"/>
      <c r="V737" s="210"/>
      <c r="W737" s="210"/>
      <c r="X737" s="210"/>
      <c r="Y737" s="210"/>
      <c r="Z737" s="210"/>
      <c r="AA737" s="210"/>
      <c r="AB737" s="210"/>
      <c r="AC737" s="210"/>
      <c r="AD737" s="210"/>
      <c r="AE737" s="210"/>
      <c r="AF737" s="210"/>
      <c r="AG737" s="210"/>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c r="BI737" s="210"/>
      <c r="BJ737" s="210"/>
      <c r="BK737" s="210"/>
      <c r="BL737" s="210"/>
      <c r="BM737" s="210"/>
      <c r="BN737" s="210"/>
      <c r="BO737" s="210"/>
      <c r="BP737" s="210"/>
      <c r="BQ737" s="210"/>
      <c r="BR737" s="210"/>
    </row>
    <row r="738" spans="1:70" ht="16.5" customHeight="1" x14ac:dyDescent="0.3">
      <c r="A738" s="219"/>
      <c r="B738" s="219"/>
      <c r="C738" s="219"/>
      <c r="D738" s="219"/>
      <c r="E738" s="219"/>
      <c r="F738" s="219"/>
      <c r="G738" s="219"/>
      <c r="H738" s="219"/>
      <c r="I738" s="219"/>
      <c r="J738" s="219"/>
      <c r="K738" s="219"/>
      <c r="L738" s="219"/>
      <c r="M738" s="210"/>
      <c r="N738" s="210"/>
      <c r="O738" s="210"/>
      <c r="P738" s="210"/>
      <c r="Q738" s="210"/>
      <c r="R738" s="210"/>
      <c r="S738" s="210"/>
      <c r="T738" s="210"/>
      <c r="U738" s="210"/>
      <c r="V738" s="210"/>
      <c r="W738" s="210"/>
      <c r="X738" s="210"/>
      <c r="Y738" s="210"/>
      <c r="Z738" s="210"/>
      <c r="AA738" s="210"/>
      <c r="AB738" s="210"/>
      <c r="AC738" s="210"/>
      <c r="AD738" s="210"/>
      <c r="AE738" s="210"/>
      <c r="AF738" s="210"/>
      <c r="AG738" s="210"/>
      <c r="AH738" s="210"/>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c r="BI738" s="210"/>
      <c r="BJ738" s="210"/>
      <c r="BK738" s="210"/>
      <c r="BL738" s="210"/>
      <c r="BM738" s="210"/>
      <c r="BN738" s="210"/>
      <c r="BO738" s="210"/>
      <c r="BP738" s="210"/>
      <c r="BQ738" s="210"/>
      <c r="BR738" s="210"/>
    </row>
    <row r="739" spans="1:70" ht="16.5" customHeight="1" x14ac:dyDescent="0.3">
      <c r="A739" s="219"/>
      <c r="B739" s="219"/>
      <c r="C739" s="219"/>
      <c r="D739" s="219"/>
      <c r="E739" s="219"/>
      <c r="F739" s="219"/>
      <c r="G739" s="219"/>
      <c r="H739" s="219"/>
      <c r="I739" s="219"/>
      <c r="J739" s="219"/>
      <c r="K739" s="219"/>
      <c r="L739" s="219"/>
      <c r="M739" s="210"/>
      <c r="N739" s="210"/>
      <c r="O739" s="210"/>
      <c r="P739" s="210"/>
      <c r="Q739" s="210"/>
      <c r="R739" s="210"/>
      <c r="S739" s="210"/>
      <c r="T739" s="210"/>
      <c r="U739" s="210"/>
      <c r="V739" s="210"/>
      <c r="W739" s="210"/>
      <c r="X739" s="210"/>
      <c r="Y739" s="210"/>
      <c r="Z739" s="210"/>
      <c r="AA739" s="210"/>
      <c r="AB739" s="210"/>
      <c r="AC739" s="210"/>
      <c r="AD739" s="210"/>
      <c r="AE739" s="210"/>
      <c r="AF739" s="210"/>
      <c r="AG739" s="210"/>
      <c r="AH739" s="210"/>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c r="BI739" s="210"/>
      <c r="BJ739" s="210"/>
      <c r="BK739" s="210"/>
      <c r="BL739" s="210"/>
      <c r="BM739" s="210"/>
      <c r="BN739" s="210"/>
      <c r="BO739" s="210"/>
      <c r="BP739" s="210"/>
      <c r="BQ739" s="210"/>
      <c r="BR739" s="210"/>
    </row>
    <row r="740" spans="1:70" ht="16.5" customHeight="1" x14ac:dyDescent="0.3">
      <c r="A740" s="219"/>
      <c r="B740" s="219"/>
      <c r="C740" s="219"/>
      <c r="D740" s="219"/>
      <c r="E740" s="219"/>
      <c r="F740" s="219"/>
      <c r="G740" s="219"/>
      <c r="H740" s="219"/>
      <c r="I740" s="219"/>
      <c r="J740" s="219"/>
      <c r="K740" s="219"/>
      <c r="L740" s="219"/>
      <c r="M740" s="210"/>
      <c r="N740" s="210"/>
      <c r="O740" s="210"/>
      <c r="P740" s="210"/>
      <c r="Q740" s="210"/>
      <c r="R740" s="210"/>
      <c r="S740" s="210"/>
      <c r="T740" s="210"/>
      <c r="U740" s="210"/>
      <c r="V740" s="210"/>
      <c r="W740" s="210"/>
      <c r="X740" s="210"/>
      <c r="Y740" s="210"/>
      <c r="Z740" s="210"/>
      <c r="AA740" s="210"/>
      <c r="AB740" s="210"/>
      <c r="AC740" s="210"/>
      <c r="AD740" s="210"/>
      <c r="AE740" s="210"/>
      <c r="AF740" s="210"/>
      <c r="AG740" s="210"/>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c r="BI740" s="210"/>
      <c r="BJ740" s="210"/>
      <c r="BK740" s="210"/>
      <c r="BL740" s="210"/>
      <c r="BM740" s="210"/>
      <c r="BN740" s="210"/>
      <c r="BO740" s="210"/>
      <c r="BP740" s="210"/>
      <c r="BQ740" s="210"/>
      <c r="BR740" s="210"/>
    </row>
    <row r="741" spans="1:70" ht="16.5" customHeight="1" x14ac:dyDescent="0.3">
      <c r="A741" s="219"/>
      <c r="B741" s="219"/>
      <c r="C741" s="219"/>
      <c r="D741" s="219"/>
      <c r="E741" s="219"/>
      <c r="F741" s="219"/>
      <c r="G741" s="219"/>
      <c r="H741" s="219"/>
      <c r="I741" s="219"/>
      <c r="J741" s="219"/>
      <c r="K741" s="219"/>
      <c r="L741" s="219"/>
      <c r="M741" s="210"/>
      <c r="N741" s="210"/>
      <c r="O741" s="210"/>
      <c r="P741" s="210"/>
      <c r="Q741" s="210"/>
      <c r="R741" s="210"/>
      <c r="S741" s="210"/>
      <c r="T741" s="210"/>
      <c r="U741" s="210"/>
      <c r="V741" s="210"/>
      <c r="W741" s="210"/>
      <c r="X741" s="210"/>
      <c r="Y741" s="210"/>
      <c r="Z741" s="210"/>
      <c r="AA741" s="210"/>
      <c r="AB741" s="210"/>
      <c r="AC741" s="210"/>
      <c r="AD741" s="210"/>
      <c r="AE741" s="210"/>
      <c r="AF741" s="210"/>
      <c r="AG741" s="210"/>
      <c r="AH741" s="210"/>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c r="BI741" s="210"/>
      <c r="BJ741" s="210"/>
      <c r="BK741" s="210"/>
      <c r="BL741" s="210"/>
      <c r="BM741" s="210"/>
      <c r="BN741" s="210"/>
      <c r="BO741" s="210"/>
      <c r="BP741" s="210"/>
      <c r="BQ741" s="210"/>
      <c r="BR741" s="210"/>
    </row>
    <row r="742" spans="1:70" ht="16.5" customHeight="1" x14ac:dyDescent="0.3">
      <c r="A742" s="219"/>
      <c r="B742" s="219"/>
      <c r="C742" s="219"/>
      <c r="D742" s="219"/>
      <c r="E742" s="219"/>
      <c r="F742" s="219"/>
      <c r="G742" s="219"/>
      <c r="H742" s="219"/>
      <c r="I742" s="219"/>
      <c r="J742" s="219"/>
      <c r="K742" s="219"/>
      <c r="L742" s="219"/>
      <c r="M742" s="210"/>
      <c r="N742" s="210"/>
      <c r="O742" s="210"/>
      <c r="P742" s="210"/>
      <c r="Q742" s="210"/>
      <c r="R742" s="210"/>
      <c r="S742" s="210"/>
      <c r="T742" s="210"/>
      <c r="U742" s="210"/>
      <c r="V742" s="210"/>
      <c r="W742" s="210"/>
      <c r="X742" s="210"/>
      <c r="Y742" s="210"/>
      <c r="Z742" s="210"/>
      <c r="AA742" s="210"/>
      <c r="AB742" s="210"/>
      <c r="AC742" s="210"/>
      <c r="AD742" s="210"/>
      <c r="AE742" s="210"/>
      <c r="AF742" s="210"/>
      <c r="AG742" s="210"/>
      <c r="AH742" s="210"/>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c r="BI742" s="210"/>
      <c r="BJ742" s="210"/>
      <c r="BK742" s="210"/>
      <c r="BL742" s="210"/>
      <c r="BM742" s="210"/>
      <c r="BN742" s="210"/>
      <c r="BO742" s="210"/>
      <c r="BP742" s="210"/>
      <c r="BQ742" s="210"/>
      <c r="BR742" s="210"/>
    </row>
    <row r="743" spans="1:70" ht="16.5" customHeight="1" x14ac:dyDescent="0.3">
      <c r="A743" s="219"/>
      <c r="B743" s="219"/>
      <c r="C743" s="219"/>
      <c r="D743" s="219"/>
      <c r="E743" s="219"/>
      <c r="F743" s="219"/>
      <c r="G743" s="219"/>
      <c r="H743" s="219"/>
      <c r="I743" s="219"/>
      <c r="J743" s="219"/>
      <c r="K743" s="219"/>
      <c r="L743" s="219"/>
      <c r="M743" s="210"/>
      <c r="N743" s="210"/>
      <c r="O743" s="210"/>
      <c r="P743" s="210"/>
      <c r="Q743" s="210"/>
      <c r="R743" s="210"/>
      <c r="S743" s="210"/>
      <c r="T743" s="210"/>
      <c r="U743" s="210"/>
      <c r="V743" s="210"/>
      <c r="W743" s="210"/>
      <c r="X743" s="210"/>
      <c r="Y743" s="210"/>
      <c r="Z743" s="210"/>
      <c r="AA743" s="210"/>
      <c r="AB743" s="210"/>
      <c r="AC743" s="210"/>
      <c r="AD743" s="210"/>
      <c r="AE743" s="210"/>
      <c r="AF743" s="210"/>
      <c r="AG743" s="210"/>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c r="BI743" s="210"/>
      <c r="BJ743" s="210"/>
      <c r="BK743" s="210"/>
      <c r="BL743" s="210"/>
      <c r="BM743" s="210"/>
      <c r="BN743" s="210"/>
      <c r="BO743" s="210"/>
      <c r="BP743" s="210"/>
      <c r="BQ743" s="210"/>
      <c r="BR743" s="210"/>
    </row>
    <row r="744" spans="1:70" ht="16.5" customHeight="1" x14ac:dyDescent="0.3">
      <c r="A744" s="219"/>
      <c r="B744" s="219"/>
      <c r="C744" s="219"/>
      <c r="D744" s="219"/>
      <c r="E744" s="219"/>
      <c r="F744" s="219"/>
      <c r="G744" s="219"/>
      <c r="H744" s="219"/>
      <c r="I744" s="219"/>
      <c r="J744" s="219"/>
      <c r="K744" s="219"/>
      <c r="L744" s="219"/>
      <c r="M744" s="210"/>
      <c r="N744" s="210"/>
      <c r="O744" s="210"/>
      <c r="P744" s="210"/>
      <c r="Q744" s="210"/>
      <c r="R744" s="210"/>
      <c r="S744" s="210"/>
      <c r="T744" s="210"/>
      <c r="U744" s="210"/>
      <c r="V744" s="210"/>
      <c r="W744" s="210"/>
      <c r="X744" s="210"/>
      <c r="Y744" s="210"/>
      <c r="Z744" s="210"/>
      <c r="AA744" s="210"/>
      <c r="AB744" s="210"/>
      <c r="AC744" s="210"/>
      <c r="AD744" s="210"/>
      <c r="AE744" s="210"/>
      <c r="AF744" s="210"/>
      <c r="AG744" s="210"/>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c r="BI744" s="210"/>
      <c r="BJ744" s="210"/>
      <c r="BK744" s="210"/>
      <c r="BL744" s="210"/>
      <c r="BM744" s="210"/>
      <c r="BN744" s="210"/>
      <c r="BO744" s="210"/>
      <c r="BP744" s="210"/>
      <c r="BQ744" s="210"/>
      <c r="BR744" s="210"/>
    </row>
    <row r="745" spans="1:70" ht="16.5" customHeight="1" x14ac:dyDescent="0.3">
      <c r="A745" s="219"/>
      <c r="B745" s="219"/>
      <c r="C745" s="219"/>
      <c r="D745" s="219"/>
      <c r="E745" s="219"/>
      <c r="F745" s="219"/>
      <c r="G745" s="219"/>
      <c r="H745" s="219"/>
      <c r="I745" s="219"/>
      <c r="J745" s="219"/>
      <c r="K745" s="219"/>
      <c r="L745" s="219"/>
      <c r="M745" s="210"/>
      <c r="N745" s="210"/>
      <c r="O745" s="210"/>
      <c r="P745" s="210"/>
      <c r="Q745" s="210"/>
      <c r="R745" s="210"/>
      <c r="S745" s="210"/>
      <c r="T745" s="210"/>
      <c r="U745" s="210"/>
      <c r="V745" s="210"/>
      <c r="W745" s="210"/>
      <c r="X745" s="210"/>
      <c r="Y745" s="210"/>
      <c r="Z745" s="210"/>
      <c r="AA745" s="210"/>
      <c r="AB745" s="210"/>
      <c r="AC745" s="210"/>
      <c r="AD745" s="210"/>
      <c r="AE745" s="210"/>
      <c r="AF745" s="210"/>
      <c r="AG745" s="210"/>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c r="BI745" s="210"/>
      <c r="BJ745" s="210"/>
      <c r="BK745" s="210"/>
      <c r="BL745" s="210"/>
      <c r="BM745" s="210"/>
      <c r="BN745" s="210"/>
      <c r="BO745" s="210"/>
      <c r="BP745" s="210"/>
      <c r="BQ745" s="210"/>
      <c r="BR745" s="210"/>
    </row>
    <row r="746" spans="1:70" ht="16.5" customHeight="1" x14ac:dyDescent="0.3">
      <c r="A746" s="219"/>
      <c r="B746" s="219"/>
      <c r="C746" s="219"/>
      <c r="D746" s="219"/>
      <c r="E746" s="219"/>
      <c r="F746" s="219"/>
      <c r="G746" s="219"/>
      <c r="H746" s="219"/>
      <c r="I746" s="219"/>
      <c r="J746" s="219"/>
      <c r="K746" s="219"/>
      <c r="L746" s="219"/>
      <c r="M746" s="210"/>
      <c r="N746" s="210"/>
      <c r="O746" s="210"/>
      <c r="P746" s="210"/>
      <c r="Q746" s="210"/>
      <c r="R746" s="210"/>
      <c r="S746" s="210"/>
      <c r="T746" s="210"/>
      <c r="U746" s="210"/>
      <c r="V746" s="210"/>
      <c r="W746" s="210"/>
      <c r="X746" s="210"/>
      <c r="Y746" s="210"/>
      <c r="Z746" s="210"/>
      <c r="AA746" s="210"/>
      <c r="AB746" s="210"/>
      <c r="AC746" s="210"/>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c r="BI746" s="210"/>
      <c r="BJ746" s="210"/>
      <c r="BK746" s="210"/>
      <c r="BL746" s="210"/>
      <c r="BM746" s="210"/>
      <c r="BN746" s="210"/>
      <c r="BO746" s="210"/>
      <c r="BP746" s="210"/>
      <c r="BQ746" s="210"/>
      <c r="BR746" s="210"/>
    </row>
    <row r="747" spans="1:70" ht="16.5" customHeight="1" x14ac:dyDescent="0.3">
      <c r="A747" s="219"/>
      <c r="B747" s="219"/>
      <c r="C747" s="219"/>
      <c r="D747" s="219"/>
      <c r="E747" s="219"/>
      <c r="F747" s="219"/>
      <c r="G747" s="219"/>
      <c r="H747" s="219"/>
      <c r="I747" s="219"/>
      <c r="J747" s="219"/>
      <c r="K747" s="219"/>
      <c r="L747" s="219"/>
      <c r="M747" s="210"/>
      <c r="N747" s="210"/>
      <c r="O747" s="210"/>
      <c r="P747" s="210"/>
      <c r="Q747" s="210"/>
      <c r="R747" s="210"/>
      <c r="S747" s="210"/>
      <c r="T747" s="210"/>
      <c r="U747" s="210"/>
      <c r="V747" s="210"/>
      <c r="W747" s="210"/>
      <c r="X747" s="210"/>
      <c r="Y747" s="210"/>
      <c r="Z747" s="210"/>
      <c r="AA747" s="210"/>
      <c r="AB747" s="210"/>
      <c r="AC747" s="210"/>
      <c r="AD747" s="210"/>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c r="BI747" s="210"/>
      <c r="BJ747" s="210"/>
      <c r="BK747" s="210"/>
      <c r="BL747" s="210"/>
      <c r="BM747" s="210"/>
      <c r="BN747" s="210"/>
      <c r="BO747" s="210"/>
      <c r="BP747" s="210"/>
      <c r="BQ747" s="210"/>
      <c r="BR747" s="210"/>
    </row>
    <row r="748" spans="1:70" ht="16.5" customHeight="1" x14ac:dyDescent="0.3">
      <c r="A748" s="219"/>
      <c r="B748" s="219"/>
      <c r="C748" s="219"/>
      <c r="D748" s="219"/>
      <c r="E748" s="219"/>
      <c r="F748" s="219"/>
      <c r="G748" s="219"/>
      <c r="H748" s="219"/>
      <c r="I748" s="219"/>
      <c r="J748" s="219"/>
      <c r="K748" s="219"/>
      <c r="L748" s="219"/>
      <c r="M748" s="210"/>
      <c r="N748" s="210"/>
      <c r="O748" s="210"/>
      <c r="P748" s="210"/>
      <c r="Q748" s="210"/>
      <c r="R748" s="210"/>
      <c r="S748" s="210"/>
      <c r="T748" s="210"/>
      <c r="U748" s="210"/>
      <c r="V748" s="210"/>
      <c r="W748" s="210"/>
      <c r="X748" s="210"/>
      <c r="Y748" s="210"/>
      <c r="Z748" s="210"/>
      <c r="AA748" s="210"/>
      <c r="AB748" s="210"/>
      <c r="AC748" s="210"/>
      <c r="AD748" s="210"/>
      <c r="AE748" s="210"/>
      <c r="AF748" s="210"/>
      <c r="AG748" s="210"/>
      <c r="AH748" s="210"/>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c r="BI748" s="210"/>
      <c r="BJ748" s="210"/>
      <c r="BK748" s="210"/>
      <c r="BL748" s="210"/>
      <c r="BM748" s="210"/>
      <c r="BN748" s="210"/>
      <c r="BO748" s="210"/>
      <c r="BP748" s="210"/>
      <c r="BQ748" s="210"/>
      <c r="BR748" s="210"/>
    </row>
    <row r="749" spans="1:70" ht="16.5" customHeight="1" x14ac:dyDescent="0.3">
      <c r="A749" s="219"/>
      <c r="B749" s="219"/>
      <c r="C749" s="219"/>
      <c r="D749" s="219"/>
      <c r="E749" s="219"/>
      <c r="F749" s="219"/>
      <c r="G749" s="219"/>
      <c r="H749" s="219"/>
      <c r="I749" s="219"/>
      <c r="J749" s="219"/>
      <c r="K749" s="219"/>
      <c r="L749" s="219"/>
      <c r="M749" s="210"/>
      <c r="N749" s="210"/>
      <c r="O749" s="210"/>
      <c r="P749" s="210"/>
      <c r="Q749" s="210"/>
      <c r="R749" s="210"/>
      <c r="S749" s="210"/>
      <c r="T749" s="210"/>
      <c r="U749" s="210"/>
      <c r="V749" s="210"/>
      <c r="W749" s="210"/>
      <c r="X749" s="210"/>
      <c r="Y749" s="210"/>
      <c r="Z749" s="210"/>
      <c r="AA749" s="210"/>
      <c r="AB749" s="210"/>
      <c r="AC749" s="210"/>
      <c r="AD749" s="210"/>
      <c r="AE749" s="210"/>
      <c r="AF749" s="210"/>
      <c r="AG749" s="210"/>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c r="BI749" s="210"/>
      <c r="BJ749" s="210"/>
      <c r="BK749" s="210"/>
      <c r="BL749" s="210"/>
      <c r="BM749" s="210"/>
      <c r="BN749" s="210"/>
      <c r="BO749" s="210"/>
      <c r="BP749" s="210"/>
      <c r="BQ749" s="210"/>
      <c r="BR749" s="210"/>
    </row>
    <row r="750" spans="1:70" ht="16.5" customHeight="1" x14ac:dyDescent="0.3">
      <c r="A750" s="219"/>
      <c r="B750" s="219"/>
      <c r="C750" s="219"/>
      <c r="D750" s="219"/>
      <c r="E750" s="219"/>
      <c r="F750" s="219"/>
      <c r="G750" s="219"/>
      <c r="H750" s="219"/>
      <c r="I750" s="219"/>
      <c r="J750" s="219"/>
      <c r="K750" s="219"/>
      <c r="L750" s="219"/>
      <c r="M750" s="210"/>
      <c r="N750" s="210"/>
      <c r="O750" s="210"/>
      <c r="P750" s="210"/>
      <c r="Q750" s="210"/>
      <c r="R750" s="210"/>
      <c r="S750" s="210"/>
      <c r="T750" s="210"/>
      <c r="U750" s="210"/>
      <c r="V750" s="210"/>
      <c r="W750" s="210"/>
      <c r="X750" s="210"/>
      <c r="Y750" s="210"/>
      <c r="Z750" s="210"/>
      <c r="AA750" s="210"/>
      <c r="AB750" s="210"/>
      <c r="AC750" s="210"/>
      <c r="AD750" s="210"/>
      <c r="AE750" s="210"/>
      <c r="AF750" s="210"/>
      <c r="AG750" s="210"/>
      <c r="AH750" s="210"/>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c r="BI750" s="210"/>
      <c r="BJ750" s="210"/>
      <c r="BK750" s="210"/>
      <c r="BL750" s="210"/>
      <c r="BM750" s="210"/>
      <c r="BN750" s="210"/>
      <c r="BO750" s="210"/>
      <c r="BP750" s="210"/>
      <c r="BQ750" s="210"/>
      <c r="BR750" s="210"/>
    </row>
    <row r="751" spans="1:70" ht="16.5" customHeight="1" x14ac:dyDescent="0.3">
      <c r="A751" s="219"/>
      <c r="B751" s="219"/>
      <c r="C751" s="219"/>
      <c r="D751" s="219"/>
      <c r="E751" s="219"/>
      <c r="F751" s="219"/>
      <c r="G751" s="219"/>
      <c r="H751" s="219"/>
      <c r="I751" s="219"/>
      <c r="J751" s="219"/>
      <c r="K751" s="219"/>
      <c r="L751" s="219"/>
      <c r="M751" s="210"/>
      <c r="N751" s="210"/>
      <c r="O751" s="210"/>
      <c r="P751" s="210"/>
      <c r="Q751" s="210"/>
      <c r="R751" s="210"/>
      <c r="S751" s="210"/>
      <c r="T751" s="210"/>
      <c r="U751" s="210"/>
      <c r="V751" s="210"/>
      <c r="W751" s="210"/>
      <c r="X751" s="210"/>
      <c r="Y751" s="210"/>
      <c r="Z751" s="210"/>
      <c r="AA751" s="210"/>
      <c r="AB751" s="210"/>
      <c r="AC751" s="210"/>
      <c r="AD751" s="210"/>
      <c r="AE751" s="210"/>
      <c r="AF751" s="210"/>
      <c r="AG751" s="210"/>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c r="BI751" s="210"/>
      <c r="BJ751" s="210"/>
      <c r="BK751" s="210"/>
      <c r="BL751" s="210"/>
      <c r="BM751" s="210"/>
      <c r="BN751" s="210"/>
      <c r="BO751" s="210"/>
      <c r="BP751" s="210"/>
      <c r="BQ751" s="210"/>
      <c r="BR751" s="210"/>
    </row>
    <row r="752" spans="1:70" ht="16.5" customHeight="1" x14ac:dyDescent="0.3">
      <c r="A752" s="219"/>
      <c r="B752" s="219"/>
      <c r="C752" s="219"/>
      <c r="D752" s="219"/>
      <c r="E752" s="219"/>
      <c r="F752" s="219"/>
      <c r="G752" s="219"/>
      <c r="H752" s="219"/>
      <c r="I752" s="219"/>
      <c r="J752" s="219"/>
      <c r="K752" s="219"/>
      <c r="L752" s="219"/>
      <c r="M752" s="210"/>
      <c r="N752" s="210"/>
      <c r="O752" s="210"/>
      <c r="P752" s="210"/>
      <c r="Q752" s="210"/>
      <c r="R752" s="210"/>
      <c r="S752" s="210"/>
      <c r="T752" s="210"/>
      <c r="U752" s="210"/>
      <c r="V752" s="210"/>
      <c r="W752" s="210"/>
      <c r="X752" s="210"/>
      <c r="Y752" s="210"/>
      <c r="Z752" s="210"/>
      <c r="AA752" s="210"/>
      <c r="AB752" s="210"/>
      <c r="AC752" s="210"/>
      <c r="AD752" s="210"/>
      <c r="AE752" s="210"/>
      <c r="AF752" s="210"/>
      <c r="AG752" s="210"/>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c r="BI752" s="210"/>
      <c r="BJ752" s="210"/>
      <c r="BK752" s="210"/>
      <c r="BL752" s="210"/>
      <c r="BM752" s="210"/>
      <c r="BN752" s="210"/>
      <c r="BO752" s="210"/>
      <c r="BP752" s="210"/>
      <c r="BQ752" s="210"/>
      <c r="BR752" s="210"/>
    </row>
    <row r="753" spans="1:70" ht="16.5" customHeight="1" x14ac:dyDescent="0.3">
      <c r="A753" s="219"/>
      <c r="B753" s="219"/>
      <c r="C753" s="219"/>
      <c r="D753" s="219"/>
      <c r="E753" s="219"/>
      <c r="F753" s="219"/>
      <c r="G753" s="219"/>
      <c r="H753" s="219"/>
      <c r="I753" s="219"/>
      <c r="J753" s="219"/>
      <c r="K753" s="219"/>
      <c r="L753" s="219"/>
      <c r="M753" s="210"/>
      <c r="N753" s="210"/>
      <c r="O753" s="210"/>
      <c r="P753" s="210"/>
      <c r="Q753" s="210"/>
      <c r="R753" s="210"/>
      <c r="S753" s="210"/>
      <c r="T753" s="210"/>
      <c r="U753" s="210"/>
      <c r="V753" s="210"/>
      <c r="W753" s="210"/>
      <c r="X753" s="210"/>
      <c r="Y753" s="210"/>
      <c r="Z753" s="210"/>
      <c r="AA753" s="210"/>
      <c r="AB753" s="210"/>
      <c r="AC753" s="210"/>
      <c r="AD753" s="210"/>
      <c r="AE753" s="210"/>
      <c r="AF753" s="210"/>
      <c r="AG753" s="210"/>
      <c r="AH753" s="210"/>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c r="BI753" s="210"/>
      <c r="BJ753" s="210"/>
      <c r="BK753" s="210"/>
      <c r="BL753" s="210"/>
      <c r="BM753" s="210"/>
      <c r="BN753" s="210"/>
      <c r="BO753" s="210"/>
      <c r="BP753" s="210"/>
      <c r="BQ753" s="210"/>
      <c r="BR753" s="210"/>
    </row>
    <row r="754" spans="1:70" ht="16.5" customHeight="1" x14ac:dyDescent="0.3">
      <c r="A754" s="219"/>
      <c r="B754" s="219"/>
      <c r="C754" s="219"/>
      <c r="D754" s="219"/>
      <c r="E754" s="219"/>
      <c r="F754" s="219"/>
      <c r="G754" s="219"/>
      <c r="H754" s="219"/>
      <c r="I754" s="219"/>
      <c r="J754" s="219"/>
      <c r="K754" s="219"/>
      <c r="L754" s="219"/>
      <c r="M754" s="210"/>
      <c r="N754" s="210"/>
      <c r="O754" s="210"/>
      <c r="P754" s="210"/>
      <c r="Q754" s="210"/>
      <c r="R754" s="210"/>
      <c r="S754" s="210"/>
      <c r="T754" s="210"/>
      <c r="U754" s="210"/>
      <c r="V754" s="210"/>
      <c r="W754" s="210"/>
      <c r="X754" s="210"/>
      <c r="Y754" s="210"/>
      <c r="Z754" s="210"/>
      <c r="AA754" s="210"/>
      <c r="AB754" s="210"/>
      <c r="AC754" s="210"/>
      <c r="AD754" s="210"/>
      <c r="AE754" s="210"/>
      <c r="AF754" s="210"/>
      <c r="AG754" s="210"/>
      <c r="AH754" s="210"/>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c r="BI754" s="210"/>
      <c r="BJ754" s="210"/>
      <c r="BK754" s="210"/>
      <c r="BL754" s="210"/>
      <c r="BM754" s="210"/>
      <c r="BN754" s="210"/>
      <c r="BO754" s="210"/>
      <c r="BP754" s="210"/>
      <c r="BQ754" s="210"/>
      <c r="BR754" s="210"/>
    </row>
    <row r="755" spans="1:70" ht="16.5" customHeight="1" x14ac:dyDescent="0.3">
      <c r="A755" s="219"/>
      <c r="B755" s="219"/>
      <c r="C755" s="219"/>
      <c r="D755" s="219"/>
      <c r="E755" s="219"/>
      <c r="F755" s="219"/>
      <c r="G755" s="219"/>
      <c r="H755" s="219"/>
      <c r="I755" s="219"/>
      <c r="J755" s="219"/>
      <c r="K755" s="219"/>
      <c r="L755" s="219"/>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c r="BI755" s="210"/>
      <c r="BJ755" s="210"/>
      <c r="BK755" s="210"/>
      <c r="BL755" s="210"/>
      <c r="BM755" s="210"/>
      <c r="BN755" s="210"/>
      <c r="BO755" s="210"/>
      <c r="BP755" s="210"/>
      <c r="BQ755" s="210"/>
      <c r="BR755" s="210"/>
    </row>
    <row r="756" spans="1:70" ht="16.5" customHeight="1" x14ac:dyDescent="0.3">
      <c r="A756" s="219"/>
      <c r="B756" s="219"/>
      <c r="C756" s="219"/>
      <c r="D756" s="219"/>
      <c r="E756" s="219"/>
      <c r="F756" s="219"/>
      <c r="G756" s="219"/>
      <c r="H756" s="219"/>
      <c r="I756" s="219"/>
      <c r="J756" s="219"/>
      <c r="K756" s="219"/>
      <c r="L756" s="219"/>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c r="BI756" s="210"/>
      <c r="BJ756" s="210"/>
      <c r="BK756" s="210"/>
      <c r="BL756" s="210"/>
      <c r="BM756" s="210"/>
      <c r="BN756" s="210"/>
      <c r="BO756" s="210"/>
      <c r="BP756" s="210"/>
      <c r="BQ756" s="210"/>
      <c r="BR756" s="210"/>
    </row>
    <row r="757" spans="1:70" ht="16.5" customHeight="1" x14ac:dyDescent="0.3">
      <c r="A757" s="219"/>
      <c r="B757" s="219"/>
      <c r="C757" s="219"/>
      <c r="D757" s="219"/>
      <c r="E757" s="219"/>
      <c r="F757" s="219"/>
      <c r="G757" s="219"/>
      <c r="H757" s="219"/>
      <c r="I757" s="219"/>
      <c r="J757" s="219"/>
      <c r="K757" s="219"/>
      <c r="L757" s="219"/>
      <c r="M757" s="210"/>
      <c r="N757" s="210"/>
      <c r="O757" s="210"/>
      <c r="P757" s="210"/>
      <c r="Q757" s="210"/>
      <c r="R757" s="210"/>
      <c r="S757" s="210"/>
      <c r="T757" s="210"/>
      <c r="U757" s="210"/>
      <c r="V757" s="210"/>
      <c r="W757" s="210"/>
      <c r="X757" s="210"/>
      <c r="Y757" s="210"/>
      <c r="Z757" s="210"/>
      <c r="AA757" s="210"/>
      <c r="AB757" s="210"/>
      <c r="AC757" s="210"/>
      <c r="AD757" s="210"/>
      <c r="AE757" s="210"/>
      <c r="AF757" s="210"/>
      <c r="AG757" s="210"/>
      <c r="AH757" s="210"/>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c r="BI757" s="210"/>
      <c r="BJ757" s="210"/>
      <c r="BK757" s="210"/>
      <c r="BL757" s="210"/>
      <c r="BM757" s="210"/>
      <c r="BN757" s="210"/>
      <c r="BO757" s="210"/>
      <c r="BP757" s="210"/>
      <c r="BQ757" s="210"/>
      <c r="BR757" s="210"/>
    </row>
    <row r="758" spans="1:70" ht="16.5" customHeight="1" x14ac:dyDescent="0.3">
      <c r="A758" s="219"/>
      <c r="B758" s="219"/>
      <c r="C758" s="219"/>
      <c r="D758" s="219"/>
      <c r="E758" s="219"/>
      <c r="F758" s="219"/>
      <c r="G758" s="219"/>
      <c r="H758" s="219"/>
      <c r="I758" s="219"/>
      <c r="J758" s="219"/>
      <c r="K758" s="219"/>
      <c r="L758" s="219"/>
      <c r="M758" s="210"/>
      <c r="N758" s="210"/>
      <c r="O758" s="210"/>
      <c r="P758" s="210"/>
      <c r="Q758" s="210"/>
      <c r="R758" s="210"/>
      <c r="S758" s="210"/>
      <c r="T758" s="210"/>
      <c r="U758" s="210"/>
      <c r="V758" s="210"/>
      <c r="W758" s="210"/>
      <c r="X758" s="210"/>
      <c r="Y758" s="210"/>
      <c r="Z758" s="210"/>
      <c r="AA758" s="210"/>
      <c r="AB758" s="210"/>
      <c r="AC758" s="210"/>
      <c r="AD758" s="210"/>
      <c r="AE758" s="210"/>
      <c r="AF758" s="210"/>
      <c r="AG758" s="210"/>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c r="BI758" s="210"/>
      <c r="BJ758" s="210"/>
      <c r="BK758" s="210"/>
      <c r="BL758" s="210"/>
      <c r="BM758" s="210"/>
      <c r="BN758" s="210"/>
      <c r="BO758" s="210"/>
      <c r="BP758" s="210"/>
      <c r="BQ758" s="210"/>
      <c r="BR758" s="210"/>
    </row>
    <row r="759" spans="1:70" ht="16.5" customHeight="1" x14ac:dyDescent="0.3">
      <c r="A759" s="219"/>
      <c r="B759" s="219"/>
      <c r="C759" s="219"/>
      <c r="D759" s="219"/>
      <c r="E759" s="219"/>
      <c r="F759" s="219"/>
      <c r="G759" s="219"/>
      <c r="H759" s="219"/>
      <c r="I759" s="219"/>
      <c r="J759" s="219"/>
      <c r="K759" s="219"/>
      <c r="L759" s="219"/>
      <c r="M759" s="210"/>
      <c r="N759" s="210"/>
      <c r="O759" s="210"/>
      <c r="P759" s="210"/>
      <c r="Q759" s="210"/>
      <c r="R759" s="210"/>
      <c r="S759" s="210"/>
      <c r="T759" s="210"/>
      <c r="U759" s="210"/>
      <c r="V759" s="210"/>
      <c r="W759" s="210"/>
      <c r="X759" s="210"/>
      <c r="Y759" s="210"/>
      <c r="Z759" s="210"/>
      <c r="AA759" s="210"/>
      <c r="AB759" s="210"/>
      <c r="AC759" s="210"/>
      <c r="AD759" s="210"/>
      <c r="AE759" s="210"/>
      <c r="AF759" s="210"/>
      <c r="AG759" s="210"/>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c r="BI759" s="210"/>
      <c r="BJ759" s="210"/>
      <c r="BK759" s="210"/>
      <c r="BL759" s="210"/>
      <c r="BM759" s="210"/>
      <c r="BN759" s="210"/>
      <c r="BO759" s="210"/>
      <c r="BP759" s="210"/>
      <c r="BQ759" s="210"/>
      <c r="BR759" s="210"/>
    </row>
    <row r="760" spans="1:70" ht="16.5" customHeight="1" x14ac:dyDescent="0.3">
      <c r="A760" s="219"/>
      <c r="B760" s="219"/>
      <c r="C760" s="219"/>
      <c r="D760" s="219"/>
      <c r="E760" s="219"/>
      <c r="F760" s="219"/>
      <c r="G760" s="219"/>
      <c r="H760" s="219"/>
      <c r="I760" s="219"/>
      <c r="J760" s="219"/>
      <c r="K760" s="219"/>
      <c r="L760" s="219"/>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row>
    <row r="761" spans="1:70" ht="16.5" customHeight="1" x14ac:dyDescent="0.3">
      <c r="A761" s="219"/>
      <c r="B761" s="219"/>
      <c r="C761" s="219"/>
      <c r="D761" s="219"/>
      <c r="E761" s="219"/>
      <c r="F761" s="219"/>
      <c r="G761" s="219"/>
      <c r="H761" s="219"/>
      <c r="I761" s="219"/>
      <c r="J761" s="219"/>
      <c r="K761" s="219"/>
      <c r="L761" s="219"/>
      <c r="M761" s="210"/>
      <c r="N761" s="210"/>
      <c r="O761" s="210"/>
      <c r="P761" s="210"/>
      <c r="Q761" s="210"/>
      <c r="R761" s="210"/>
      <c r="S761" s="210"/>
      <c r="T761" s="210"/>
      <c r="U761" s="210"/>
      <c r="V761" s="210"/>
      <c r="W761" s="210"/>
      <c r="X761" s="210"/>
      <c r="Y761" s="210"/>
      <c r="Z761" s="210"/>
      <c r="AA761" s="210"/>
      <c r="AB761" s="210"/>
      <c r="AC761" s="210"/>
      <c r="AD761" s="210"/>
      <c r="AE761" s="210"/>
      <c r="AF761" s="210"/>
      <c r="AG761" s="210"/>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c r="BI761" s="210"/>
      <c r="BJ761" s="210"/>
      <c r="BK761" s="210"/>
      <c r="BL761" s="210"/>
      <c r="BM761" s="210"/>
      <c r="BN761" s="210"/>
      <c r="BO761" s="210"/>
      <c r="BP761" s="210"/>
      <c r="BQ761" s="210"/>
      <c r="BR761" s="210"/>
    </row>
    <row r="762" spans="1:70" ht="16.5" customHeight="1" x14ac:dyDescent="0.3">
      <c r="A762" s="219"/>
      <c r="B762" s="219"/>
      <c r="C762" s="219"/>
      <c r="D762" s="219"/>
      <c r="E762" s="219"/>
      <c r="F762" s="219"/>
      <c r="G762" s="219"/>
      <c r="H762" s="219"/>
      <c r="I762" s="219"/>
      <c r="J762" s="219"/>
      <c r="K762" s="219"/>
      <c r="L762" s="219"/>
      <c r="M762" s="210"/>
      <c r="N762" s="210"/>
      <c r="O762" s="210"/>
      <c r="P762" s="210"/>
      <c r="Q762" s="210"/>
      <c r="R762" s="210"/>
      <c r="S762" s="210"/>
      <c r="T762" s="210"/>
      <c r="U762" s="210"/>
      <c r="V762" s="210"/>
      <c r="W762" s="210"/>
      <c r="X762" s="210"/>
      <c r="Y762" s="210"/>
      <c r="Z762" s="210"/>
      <c r="AA762" s="210"/>
      <c r="AB762" s="210"/>
      <c r="AC762" s="210"/>
      <c r="AD762" s="210"/>
      <c r="AE762" s="210"/>
      <c r="AF762" s="210"/>
      <c r="AG762" s="210"/>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c r="BI762" s="210"/>
      <c r="BJ762" s="210"/>
      <c r="BK762" s="210"/>
      <c r="BL762" s="210"/>
      <c r="BM762" s="210"/>
      <c r="BN762" s="210"/>
      <c r="BO762" s="210"/>
      <c r="BP762" s="210"/>
      <c r="BQ762" s="210"/>
      <c r="BR762" s="210"/>
    </row>
    <row r="763" spans="1:70" ht="16.5" customHeight="1" x14ac:dyDescent="0.3">
      <c r="A763" s="219"/>
      <c r="B763" s="219"/>
      <c r="C763" s="219"/>
      <c r="D763" s="219"/>
      <c r="E763" s="219"/>
      <c r="F763" s="219"/>
      <c r="G763" s="219"/>
      <c r="H763" s="219"/>
      <c r="I763" s="219"/>
      <c r="J763" s="219"/>
      <c r="K763" s="219"/>
      <c r="L763" s="219"/>
      <c r="M763" s="210"/>
      <c r="N763" s="210"/>
      <c r="O763" s="210"/>
      <c r="P763" s="210"/>
      <c r="Q763" s="210"/>
      <c r="R763" s="210"/>
      <c r="S763" s="210"/>
      <c r="T763" s="210"/>
      <c r="U763" s="210"/>
      <c r="V763" s="210"/>
      <c r="W763" s="210"/>
      <c r="X763" s="210"/>
      <c r="Y763" s="210"/>
      <c r="Z763" s="210"/>
      <c r="AA763" s="210"/>
      <c r="AB763" s="210"/>
      <c r="AC763" s="210"/>
      <c r="AD763" s="210"/>
      <c r="AE763" s="210"/>
      <c r="AF763" s="210"/>
      <c r="AG763" s="210"/>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c r="BI763" s="210"/>
      <c r="BJ763" s="210"/>
      <c r="BK763" s="210"/>
      <c r="BL763" s="210"/>
      <c r="BM763" s="210"/>
      <c r="BN763" s="210"/>
      <c r="BO763" s="210"/>
      <c r="BP763" s="210"/>
      <c r="BQ763" s="210"/>
      <c r="BR763" s="210"/>
    </row>
    <row r="764" spans="1:70" ht="16.5" customHeight="1" x14ac:dyDescent="0.3">
      <c r="A764" s="219"/>
      <c r="B764" s="219"/>
      <c r="C764" s="219"/>
      <c r="D764" s="219"/>
      <c r="E764" s="219"/>
      <c r="F764" s="219"/>
      <c r="G764" s="219"/>
      <c r="H764" s="219"/>
      <c r="I764" s="219"/>
      <c r="J764" s="219"/>
      <c r="K764" s="219"/>
      <c r="L764" s="219"/>
      <c r="M764" s="210"/>
      <c r="N764" s="210"/>
      <c r="O764" s="210"/>
      <c r="P764" s="210"/>
      <c r="Q764" s="210"/>
      <c r="R764" s="210"/>
      <c r="S764" s="210"/>
      <c r="T764" s="210"/>
      <c r="U764" s="210"/>
      <c r="V764" s="210"/>
      <c r="W764" s="210"/>
      <c r="X764" s="210"/>
      <c r="Y764" s="210"/>
      <c r="Z764" s="210"/>
      <c r="AA764" s="210"/>
      <c r="AB764" s="210"/>
      <c r="AC764" s="210"/>
      <c r="AD764" s="210"/>
      <c r="AE764" s="210"/>
      <c r="AF764" s="210"/>
      <c r="AG764" s="210"/>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c r="BI764" s="210"/>
      <c r="BJ764" s="210"/>
      <c r="BK764" s="210"/>
      <c r="BL764" s="210"/>
      <c r="BM764" s="210"/>
      <c r="BN764" s="210"/>
      <c r="BO764" s="210"/>
      <c r="BP764" s="210"/>
      <c r="BQ764" s="210"/>
      <c r="BR764" s="210"/>
    </row>
    <row r="765" spans="1:70" ht="16.5" customHeight="1" x14ac:dyDescent="0.3">
      <c r="A765" s="219"/>
      <c r="B765" s="219"/>
      <c r="C765" s="219"/>
      <c r="D765" s="219"/>
      <c r="E765" s="219"/>
      <c r="F765" s="219"/>
      <c r="G765" s="219"/>
      <c r="H765" s="219"/>
      <c r="I765" s="219"/>
      <c r="J765" s="219"/>
      <c r="K765" s="219"/>
      <c r="L765" s="219"/>
      <c r="M765" s="210"/>
      <c r="N765" s="210"/>
      <c r="O765" s="210"/>
      <c r="P765" s="210"/>
      <c r="Q765" s="210"/>
      <c r="R765" s="210"/>
      <c r="S765" s="210"/>
      <c r="T765" s="210"/>
      <c r="U765" s="210"/>
      <c r="V765" s="210"/>
      <c r="W765" s="210"/>
      <c r="X765" s="210"/>
      <c r="Y765" s="210"/>
      <c r="Z765" s="210"/>
      <c r="AA765" s="210"/>
      <c r="AB765" s="210"/>
      <c r="AC765" s="210"/>
      <c r="AD765" s="210"/>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c r="BI765" s="210"/>
      <c r="BJ765" s="210"/>
      <c r="BK765" s="210"/>
      <c r="BL765" s="210"/>
      <c r="BM765" s="210"/>
      <c r="BN765" s="210"/>
      <c r="BO765" s="210"/>
      <c r="BP765" s="210"/>
      <c r="BQ765" s="210"/>
      <c r="BR765" s="210"/>
    </row>
    <row r="766" spans="1:70" ht="16.5" customHeight="1" x14ac:dyDescent="0.3">
      <c r="A766" s="219"/>
      <c r="B766" s="219"/>
      <c r="C766" s="219"/>
      <c r="D766" s="219"/>
      <c r="E766" s="219"/>
      <c r="F766" s="219"/>
      <c r="G766" s="219"/>
      <c r="H766" s="219"/>
      <c r="I766" s="219"/>
      <c r="J766" s="219"/>
      <c r="K766" s="219"/>
      <c r="L766" s="219"/>
      <c r="M766" s="210"/>
      <c r="N766" s="210"/>
      <c r="O766" s="210"/>
      <c r="P766" s="210"/>
      <c r="Q766" s="210"/>
      <c r="R766" s="210"/>
      <c r="S766" s="210"/>
      <c r="T766" s="210"/>
      <c r="U766" s="210"/>
      <c r="V766" s="210"/>
      <c r="W766" s="210"/>
      <c r="X766" s="210"/>
      <c r="Y766" s="210"/>
      <c r="Z766" s="210"/>
      <c r="AA766" s="210"/>
      <c r="AB766" s="210"/>
      <c r="AC766" s="210"/>
      <c r="AD766" s="210"/>
      <c r="AE766" s="210"/>
      <c r="AF766" s="210"/>
      <c r="AG766" s="210"/>
      <c r="AH766" s="210"/>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c r="BI766" s="210"/>
      <c r="BJ766" s="210"/>
      <c r="BK766" s="210"/>
      <c r="BL766" s="210"/>
      <c r="BM766" s="210"/>
      <c r="BN766" s="210"/>
      <c r="BO766" s="210"/>
      <c r="BP766" s="210"/>
      <c r="BQ766" s="210"/>
      <c r="BR766" s="210"/>
    </row>
    <row r="767" spans="1:70" ht="16.5" customHeight="1" x14ac:dyDescent="0.3">
      <c r="A767" s="219"/>
      <c r="B767" s="219"/>
      <c r="C767" s="219"/>
      <c r="D767" s="219"/>
      <c r="E767" s="219"/>
      <c r="F767" s="219"/>
      <c r="G767" s="219"/>
      <c r="H767" s="219"/>
      <c r="I767" s="219"/>
      <c r="J767" s="219"/>
      <c r="K767" s="219"/>
      <c r="L767" s="219"/>
      <c r="M767" s="210"/>
      <c r="N767" s="210"/>
      <c r="O767" s="210"/>
      <c r="P767" s="210"/>
      <c r="Q767" s="210"/>
      <c r="R767" s="210"/>
      <c r="S767" s="210"/>
      <c r="T767" s="210"/>
      <c r="U767" s="210"/>
      <c r="V767" s="210"/>
      <c r="W767" s="210"/>
      <c r="X767" s="210"/>
      <c r="Y767" s="210"/>
      <c r="Z767" s="210"/>
      <c r="AA767" s="210"/>
      <c r="AB767" s="210"/>
      <c r="AC767" s="210"/>
      <c r="AD767" s="210"/>
      <c r="AE767" s="210"/>
      <c r="AF767" s="210"/>
      <c r="AG767" s="210"/>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c r="BI767" s="210"/>
      <c r="BJ767" s="210"/>
      <c r="BK767" s="210"/>
      <c r="BL767" s="210"/>
      <c r="BM767" s="210"/>
      <c r="BN767" s="210"/>
      <c r="BO767" s="210"/>
      <c r="BP767" s="210"/>
      <c r="BQ767" s="210"/>
      <c r="BR767" s="210"/>
    </row>
    <row r="768" spans="1:70" ht="16.5" customHeight="1" x14ac:dyDescent="0.3">
      <c r="A768" s="219"/>
      <c r="B768" s="219"/>
      <c r="C768" s="219"/>
      <c r="D768" s="219"/>
      <c r="E768" s="219"/>
      <c r="F768" s="219"/>
      <c r="G768" s="219"/>
      <c r="H768" s="219"/>
      <c r="I768" s="219"/>
      <c r="J768" s="219"/>
      <c r="K768" s="219"/>
      <c r="L768" s="219"/>
      <c r="M768" s="210"/>
      <c r="N768" s="210"/>
      <c r="O768" s="210"/>
      <c r="P768" s="210"/>
      <c r="Q768" s="210"/>
      <c r="R768" s="210"/>
      <c r="S768" s="210"/>
      <c r="T768" s="210"/>
      <c r="U768" s="210"/>
      <c r="V768" s="210"/>
      <c r="W768" s="210"/>
      <c r="X768" s="210"/>
      <c r="Y768" s="210"/>
      <c r="Z768" s="210"/>
      <c r="AA768" s="210"/>
      <c r="AB768" s="210"/>
      <c r="AC768" s="210"/>
      <c r="AD768" s="210"/>
      <c r="AE768" s="210"/>
      <c r="AF768" s="210"/>
      <c r="AG768" s="210"/>
      <c r="AH768" s="210"/>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c r="BI768" s="210"/>
      <c r="BJ768" s="210"/>
      <c r="BK768" s="210"/>
      <c r="BL768" s="210"/>
      <c r="BM768" s="210"/>
      <c r="BN768" s="210"/>
      <c r="BO768" s="210"/>
      <c r="BP768" s="210"/>
      <c r="BQ768" s="210"/>
      <c r="BR768" s="210"/>
    </row>
    <row r="769" spans="1:70" ht="16.5" customHeight="1" x14ac:dyDescent="0.3">
      <c r="A769" s="219"/>
      <c r="B769" s="219"/>
      <c r="C769" s="219"/>
      <c r="D769" s="219"/>
      <c r="E769" s="219"/>
      <c r="F769" s="219"/>
      <c r="G769" s="219"/>
      <c r="H769" s="219"/>
      <c r="I769" s="219"/>
      <c r="J769" s="219"/>
      <c r="K769" s="219"/>
      <c r="L769" s="219"/>
      <c r="M769" s="210"/>
      <c r="N769" s="210"/>
      <c r="O769" s="210"/>
      <c r="P769" s="210"/>
      <c r="Q769" s="210"/>
      <c r="R769" s="210"/>
      <c r="S769" s="210"/>
      <c r="T769" s="210"/>
      <c r="U769" s="210"/>
      <c r="V769" s="210"/>
      <c r="W769" s="210"/>
      <c r="X769" s="210"/>
      <c r="Y769" s="210"/>
      <c r="Z769" s="210"/>
      <c r="AA769" s="210"/>
      <c r="AB769" s="210"/>
      <c r="AC769" s="210"/>
      <c r="AD769" s="210"/>
      <c r="AE769" s="210"/>
      <c r="AF769" s="210"/>
      <c r="AG769" s="210"/>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c r="BI769" s="210"/>
      <c r="BJ769" s="210"/>
      <c r="BK769" s="210"/>
      <c r="BL769" s="210"/>
      <c r="BM769" s="210"/>
      <c r="BN769" s="210"/>
      <c r="BO769" s="210"/>
      <c r="BP769" s="210"/>
      <c r="BQ769" s="210"/>
      <c r="BR769" s="210"/>
    </row>
    <row r="770" spans="1:70" ht="16.5" customHeight="1" x14ac:dyDescent="0.3">
      <c r="A770" s="219"/>
      <c r="B770" s="219"/>
      <c r="C770" s="219"/>
      <c r="D770" s="219"/>
      <c r="E770" s="219"/>
      <c r="F770" s="219"/>
      <c r="G770" s="219"/>
      <c r="H770" s="219"/>
      <c r="I770" s="219"/>
      <c r="J770" s="219"/>
      <c r="K770" s="219"/>
      <c r="L770" s="219"/>
      <c r="M770" s="210"/>
      <c r="N770" s="210"/>
      <c r="O770" s="210"/>
      <c r="P770" s="210"/>
      <c r="Q770" s="210"/>
      <c r="R770" s="210"/>
      <c r="S770" s="210"/>
      <c r="T770" s="210"/>
      <c r="U770" s="210"/>
      <c r="V770" s="210"/>
      <c r="W770" s="210"/>
      <c r="X770" s="210"/>
      <c r="Y770" s="210"/>
      <c r="Z770" s="210"/>
      <c r="AA770" s="210"/>
      <c r="AB770" s="210"/>
      <c r="AC770" s="210"/>
      <c r="AD770" s="210"/>
      <c r="AE770" s="210"/>
      <c r="AF770" s="210"/>
      <c r="AG770" s="210"/>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c r="BI770" s="210"/>
      <c r="BJ770" s="210"/>
      <c r="BK770" s="210"/>
      <c r="BL770" s="210"/>
      <c r="BM770" s="210"/>
      <c r="BN770" s="210"/>
      <c r="BO770" s="210"/>
      <c r="BP770" s="210"/>
      <c r="BQ770" s="210"/>
      <c r="BR770" s="210"/>
    </row>
    <row r="771" spans="1:70" ht="16.5" customHeight="1" x14ac:dyDescent="0.3">
      <c r="A771" s="219"/>
      <c r="B771" s="219"/>
      <c r="C771" s="219"/>
      <c r="D771" s="219"/>
      <c r="E771" s="219"/>
      <c r="F771" s="219"/>
      <c r="G771" s="219"/>
      <c r="H771" s="219"/>
      <c r="I771" s="219"/>
      <c r="J771" s="219"/>
      <c r="K771" s="219"/>
      <c r="L771" s="219"/>
      <c r="M771" s="210"/>
      <c r="N771" s="210"/>
      <c r="O771" s="210"/>
      <c r="P771" s="210"/>
      <c r="Q771" s="210"/>
      <c r="R771" s="210"/>
      <c r="S771" s="210"/>
      <c r="T771" s="210"/>
      <c r="U771" s="210"/>
      <c r="V771" s="210"/>
      <c r="W771" s="210"/>
      <c r="X771" s="210"/>
      <c r="Y771" s="210"/>
      <c r="Z771" s="210"/>
      <c r="AA771" s="210"/>
      <c r="AB771" s="210"/>
      <c r="AC771" s="210"/>
      <c r="AD771" s="210"/>
      <c r="AE771" s="210"/>
      <c r="AF771" s="210"/>
      <c r="AG771" s="210"/>
      <c r="AH771" s="210"/>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c r="BI771" s="210"/>
      <c r="BJ771" s="210"/>
      <c r="BK771" s="210"/>
      <c r="BL771" s="210"/>
      <c r="BM771" s="210"/>
      <c r="BN771" s="210"/>
      <c r="BO771" s="210"/>
      <c r="BP771" s="210"/>
      <c r="BQ771" s="210"/>
      <c r="BR771" s="210"/>
    </row>
    <row r="772" spans="1:70" ht="16.5" customHeight="1" x14ac:dyDescent="0.3">
      <c r="A772" s="219"/>
      <c r="B772" s="219"/>
      <c r="C772" s="219"/>
      <c r="D772" s="219"/>
      <c r="E772" s="219"/>
      <c r="F772" s="219"/>
      <c r="G772" s="219"/>
      <c r="H772" s="219"/>
      <c r="I772" s="219"/>
      <c r="J772" s="219"/>
      <c r="K772" s="219"/>
      <c r="L772" s="219"/>
      <c r="M772" s="210"/>
      <c r="N772" s="210"/>
      <c r="O772" s="210"/>
      <c r="P772" s="210"/>
      <c r="Q772" s="210"/>
      <c r="R772" s="210"/>
      <c r="S772" s="210"/>
      <c r="T772" s="210"/>
      <c r="U772" s="210"/>
      <c r="V772" s="210"/>
      <c r="W772" s="210"/>
      <c r="X772" s="210"/>
      <c r="Y772" s="210"/>
      <c r="Z772" s="210"/>
      <c r="AA772" s="210"/>
      <c r="AB772" s="210"/>
      <c r="AC772" s="210"/>
      <c r="AD772" s="210"/>
      <c r="AE772" s="210"/>
      <c r="AF772" s="210"/>
      <c r="AG772" s="210"/>
      <c r="AH772" s="210"/>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c r="BI772" s="210"/>
      <c r="BJ772" s="210"/>
      <c r="BK772" s="210"/>
      <c r="BL772" s="210"/>
      <c r="BM772" s="210"/>
      <c r="BN772" s="210"/>
      <c r="BO772" s="210"/>
      <c r="BP772" s="210"/>
      <c r="BQ772" s="210"/>
      <c r="BR772" s="210"/>
    </row>
    <row r="773" spans="1:70" ht="16.5" customHeight="1" x14ac:dyDescent="0.3">
      <c r="A773" s="219"/>
      <c r="B773" s="219"/>
      <c r="C773" s="219"/>
      <c r="D773" s="219"/>
      <c r="E773" s="219"/>
      <c r="F773" s="219"/>
      <c r="G773" s="219"/>
      <c r="H773" s="219"/>
      <c r="I773" s="219"/>
      <c r="J773" s="219"/>
      <c r="K773" s="219"/>
      <c r="L773" s="219"/>
      <c r="M773" s="210"/>
      <c r="N773" s="210"/>
      <c r="O773" s="210"/>
      <c r="P773" s="210"/>
      <c r="Q773" s="210"/>
      <c r="R773" s="210"/>
      <c r="S773" s="210"/>
      <c r="T773" s="210"/>
      <c r="U773" s="210"/>
      <c r="V773" s="210"/>
      <c r="W773" s="210"/>
      <c r="X773" s="210"/>
      <c r="Y773" s="210"/>
      <c r="Z773" s="210"/>
      <c r="AA773" s="210"/>
      <c r="AB773" s="210"/>
      <c r="AC773" s="210"/>
      <c r="AD773" s="210"/>
      <c r="AE773" s="210"/>
      <c r="AF773" s="210"/>
      <c r="AG773" s="210"/>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c r="BI773" s="210"/>
      <c r="BJ773" s="210"/>
      <c r="BK773" s="210"/>
      <c r="BL773" s="210"/>
      <c r="BM773" s="210"/>
      <c r="BN773" s="210"/>
      <c r="BO773" s="210"/>
      <c r="BP773" s="210"/>
      <c r="BQ773" s="210"/>
      <c r="BR773" s="210"/>
    </row>
    <row r="774" spans="1:70" ht="16.5" customHeight="1" x14ac:dyDescent="0.3">
      <c r="A774" s="219"/>
      <c r="B774" s="219"/>
      <c r="C774" s="219"/>
      <c r="D774" s="219"/>
      <c r="E774" s="219"/>
      <c r="F774" s="219"/>
      <c r="G774" s="219"/>
      <c r="H774" s="219"/>
      <c r="I774" s="219"/>
      <c r="J774" s="219"/>
      <c r="K774" s="219"/>
      <c r="L774" s="219"/>
      <c r="M774" s="210"/>
      <c r="N774" s="210"/>
      <c r="O774" s="210"/>
      <c r="P774" s="210"/>
      <c r="Q774" s="210"/>
      <c r="R774" s="210"/>
      <c r="S774" s="210"/>
      <c r="T774" s="210"/>
      <c r="U774" s="210"/>
      <c r="V774" s="210"/>
      <c r="W774" s="210"/>
      <c r="X774" s="210"/>
      <c r="Y774" s="210"/>
      <c r="Z774" s="210"/>
      <c r="AA774" s="210"/>
      <c r="AB774" s="210"/>
      <c r="AC774" s="210"/>
      <c r="AD774" s="210"/>
      <c r="AE774" s="210"/>
      <c r="AF774" s="210"/>
      <c r="AG774" s="210"/>
      <c r="AH774" s="210"/>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c r="BI774" s="210"/>
      <c r="BJ774" s="210"/>
      <c r="BK774" s="210"/>
      <c r="BL774" s="210"/>
      <c r="BM774" s="210"/>
      <c r="BN774" s="210"/>
      <c r="BO774" s="210"/>
      <c r="BP774" s="210"/>
      <c r="BQ774" s="210"/>
      <c r="BR774" s="210"/>
    </row>
    <row r="775" spans="1:70" ht="16.5" customHeight="1" x14ac:dyDescent="0.3">
      <c r="A775" s="219"/>
      <c r="B775" s="219"/>
      <c r="C775" s="219"/>
      <c r="D775" s="219"/>
      <c r="E775" s="219"/>
      <c r="F775" s="219"/>
      <c r="G775" s="219"/>
      <c r="H775" s="219"/>
      <c r="I775" s="219"/>
      <c r="J775" s="219"/>
      <c r="K775" s="219"/>
      <c r="L775" s="219"/>
      <c r="M775" s="210"/>
      <c r="N775" s="210"/>
      <c r="O775" s="210"/>
      <c r="P775" s="210"/>
      <c r="Q775" s="210"/>
      <c r="R775" s="210"/>
      <c r="S775" s="210"/>
      <c r="T775" s="210"/>
      <c r="U775" s="210"/>
      <c r="V775" s="210"/>
      <c r="W775" s="210"/>
      <c r="X775" s="210"/>
      <c r="Y775" s="210"/>
      <c r="Z775" s="210"/>
      <c r="AA775" s="210"/>
      <c r="AB775" s="210"/>
      <c r="AC775" s="210"/>
      <c r="AD775" s="210"/>
      <c r="AE775" s="210"/>
      <c r="AF775" s="210"/>
      <c r="AG775" s="210"/>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c r="BI775" s="210"/>
      <c r="BJ775" s="210"/>
      <c r="BK775" s="210"/>
      <c r="BL775" s="210"/>
      <c r="BM775" s="210"/>
      <c r="BN775" s="210"/>
      <c r="BO775" s="210"/>
      <c r="BP775" s="210"/>
      <c r="BQ775" s="210"/>
      <c r="BR775" s="210"/>
    </row>
    <row r="776" spans="1:70" ht="16.5" customHeight="1" x14ac:dyDescent="0.3">
      <c r="A776" s="219"/>
      <c r="B776" s="219"/>
      <c r="C776" s="219"/>
      <c r="D776" s="219"/>
      <c r="E776" s="219"/>
      <c r="F776" s="219"/>
      <c r="G776" s="219"/>
      <c r="H776" s="219"/>
      <c r="I776" s="219"/>
      <c r="J776" s="219"/>
      <c r="K776" s="219"/>
      <c r="L776" s="219"/>
      <c r="M776" s="210"/>
      <c r="N776" s="210"/>
      <c r="O776" s="210"/>
      <c r="P776" s="210"/>
      <c r="Q776" s="210"/>
      <c r="R776" s="210"/>
      <c r="S776" s="210"/>
      <c r="T776" s="210"/>
      <c r="U776" s="210"/>
      <c r="V776" s="210"/>
      <c r="W776" s="210"/>
      <c r="X776" s="210"/>
      <c r="Y776" s="210"/>
      <c r="Z776" s="210"/>
      <c r="AA776" s="210"/>
      <c r="AB776" s="210"/>
      <c r="AC776" s="210"/>
      <c r="AD776" s="210"/>
      <c r="AE776" s="210"/>
      <c r="AF776" s="210"/>
      <c r="AG776" s="210"/>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c r="BI776" s="210"/>
      <c r="BJ776" s="210"/>
      <c r="BK776" s="210"/>
      <c r="BL776" s="210"/>
      <c r="BM776" s="210"/>
      <c r="BN776" s="210"/>
      <c r="BO776" s="210"/>
      <c r="BP776" s="210"/>
      <c r="BQ776" s="210"/>
      <c r="BR776" s="210"/>
    </row>
    <row r="777" spans="1:70" ht="16.5" customHeight="1" x14ac:dyDescent="0.3">
      <c r="A777" s="219"/>
      <c r="B777" s="219"/>
      <c r="C777" s="219"/>
      <c r="D777" s="219"/>
      <c r="E777" s="219"/>
      <c r="F777" s="219"/>
      <c r="G777" s="219"/>
      <c r="H777" s="219"/>
      <c r="I777" s="219"/>
      <c r="J777" s="219"/>
      <c r="K777" s="219"/>
      <c r="L777" s="219"/>
      <c r="M777" s="210"/>
      <c r="N777" s="210"/>
      <c r="O777" s="210"/>
      <c r="P777" s="210"/>
      <c r="Q777" s="210"/>
      <c r="R777" s="210"/>
      <c r="S777" s="210"/>
      <c r="T777" s="210"/>
      <c r="U777" s="210"/>
      <c r="V777" s="210"/>
      <c r="W777" s="210"/>
      <c r="X777" s="210"/>
      <c r="Y777" s="210"/>
      <c r="Z777" s="210"/>
      <c r="AA777" s="210"/>
      <c r="AB777" s="210"/>
      <c r="AC777" s="210"/>
      <c r="AD777" s="210"/>
      <c r="AE777" s="210"/>
      <c r="AF777" s="210"/>
      <c r="AG777" s="210"/>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c r="BI777" s="210"/>
      <c r="BJ777" s="210"/>
      <c r="BK777" s="210"/>
      <c r="BL777" s="210"/>
      <c r="BM777" s="210"/>
      <c r="BN777" s="210"/>
      <c r="BO777" s="210"/>
      <c r="BP777" s="210"/>
      <c r="BQ777" s="210"/>
      <c r="BR777" s="210"/>
    </row>
    <row r="778" spans="1:70" ht="16.5" customHeight="1" x14ac:dyDescent="0.3">
      <c r="A778" s="219"/>
      <c r="B778" s="219"/>
      <c r="C778" s="219"/>
      <c r="D778" s="219"/>
      <c r="E778" s="219"/>
      <c r="F778" s="219"/>
      <c r="G778" s="219"/>
      <c r="H778" s="219"/>
      <c r="I778" s="219"/>
      <c r="J778" s="219"/>
      <c r="K778" s="219"/>
      <c r="L778" s="219"/>
      <c r="M778" s="210"/>
      <c r="N778" s="210"/>
      <c r="O778" s="210"/>
      <c r="P778" s="210"/>
      <c r="Q778" s="210"/>
      <c r="R778" s="210"/>
      <c r="S778" s="210"/>
      <c r="T778" s="210"/>
      <c r="U778" s="210"/>
      <c r="V778" s="210"/>
      <c r="W778" s="210"/>
      <c r="X778" s="210"/>
      <c r="Y778" s="210"/>
      <c r="Z778" s="210"/>
      <c r="AA778" s="210"/>
      <c r="AB778" s="210"/>
      <c r="AC778" s="210"/>
      <c r="AD778" s="210"/>
      <c r="AE778" s="210"/>
      <c r="AF778" s="210"/>
      <c r="AG778" s="210"/>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c r="BI778" s="210"/>
      <c r="BJ778" s="210"/>
      <c r="BK778" s="210"/>
      <c r="BL778" s="210"/>
      <c r="BM778" s="210"/>
      <c r="BN778" s="210"/>
      <c r="BO778" s="210"/>
      <c r="BP778" s="210"/>
      <c r="BQ778" s="210"/>
      <c r="BR778" s="210"/>
    </row>
    <row r="779" spans="1:70" ht="16.5" customHeight="1" x14ac:dyDescent="0.3">
      <c r="A779" s="219"/>
      <c r="B779" s="219"/>
      <c r="C779" s="219"/>
      <c r="D779" s="219"/>
      <c r="E779" s="219"/>
      <c r="F779" s="219"/>
      <c r="G779" s="219"/>
      <c r="H779" s="219"/>
      <c r="I779" s="219"/>
      <c r="J779" s="219"/>
      <c r="K779" s="219"/>
      <c r="L779" s="219"/>
      <c r="M779" s="210"/>
      <c r="N779" s="210"/>
      <c r="O779" s="210"/>
      <c r="P779" s="210"/>
      <c r="Q779" s="210"/>
      <c r="R779" s="210"/>
      <c r="S779" s="210"/>
      <c r="T779" s="210"/>
      <c r="U779" s="210"/>
      <c r="V779" s="210"/>
      <c r="W779" s="210"/>
      <c r="X779" s="210"/>
      <c r="Y779" s="210"/>
      <c r="Z779" s="210"/>
      <c r="AA779" s="210"/>
      <c r="AB779" s="210"/>
      <c r="AC779" s="210"/>
      <c r="AD779" s="210"/>
      <c r="AE779" s="210"/>
      <c r="AF779" s="210"/>
      <c r="AG779" s="210"/>
      <c r="AH779" s="210"/>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c r="BI779" s="210"/>
      <c r="BJ779" s="210"/>
      <c r="BK779" s="210"/>
      <c r="BL779" s="210"/>
      <c r="BM779" s="210"/>
      <c r="BN779" s="210"/>
      <c r="BO779" s="210"/>
      <c r="BP779" s="210"/>
      <c r="BQ779" s="210"/>
      <c r="BR779" s="210"/>
    </row>
    <row r="780" spans="1:70" ht="16.5" customHeight="1" x14ac:dyDescent="0.3">
      <c r="A780" s="219"/>
      <c r="B780" s="219"/>
      <c r="C780" s="219"/>
      <c r="D780" s="219"/>
      <c r="E780" s="219"/>
      <c r="F780" s="219"/>
      <c r="G780" s="219"/>
      <c r="H780" s="219"/>
      <c r="I780" s="219"/>
      <c r="J780" s="219"/>
      <c r="K780" s="219"/>
      <c r="L780" s="219"/>
      <c r="M780" s="210"/>
      <c r="N780" s="210"/>
      <c r="O780" s="210"/>
      <c r="P780" s="210"/>
      <c r="Q780" s="210"/>
      <c r="R780" s="210"/>
      <c r="S780" s="210"/>
      <c r="T780" s="210"/>
      <c r="U780" s="210"/>
      <c r="V780" s="210"/>
      <c r="W780" s="210"/>
      <c r="X780" s="210"/>
      <c r="Y780" s="210"/>
      <c r="Z780" s="210"/>
      <c r="AA780" s="210"/>
      <c r="AB780" s="210"/>
      <c r="AC780" s="210"/>
      <c r="AD780" s="210"/>
      <c r="AE780" s="210"/>
      <c r="AF780" s="210"/>
      <c r="AG780" s="210"/>
      <c r="AH780" s="210"/>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c r="BI780" s="210"/>
      <c r="BJ780" s="210"/>
      <c r="BK780" s="210"/>
      <c r="BL780" s="210"/>
      <c r="BM780" s="210"/>
      <c r="BN780" s="210"/>
      <c r="BO780" s="210"/>
      <c r="BP780" s="210"/>
      <c r="BQ780" s="210"/>
      <c r="BR780" s="210"/>
    </row>
    <row r="781" spans="1:70" ht="16.5" customHeight="1" x14ac:dyDescent="0.3">
      <c r="A781" s="219"/>
      <c r="B781" s="219"/>
      <c r="C781" s="219"/>
      <c r="D781" s="219"/>
      <c r="E781" s="219"/>
      <c r="F781" s="219"/>
      <c r="G781" s="219"/>
      <c r="H781" s="219"/>
      <c r="I781" s="219"/>
      <c r="J781" s="219"/>
      <c r="K781" s="219"/>
      <c r="L781" s="219"/>
      <c r="M781" s="210"/>
      <c r="N781" s="210"/>
      <c r="O781" s="210"/>
      <c r="P781" s="210"/>
      <c r="Q781" s="210"/>
      <c r="R781" s="210"/>
      <c r="S781" s="210"/>
      <c r="T781" s="210"/>
      <c r="U781" s="210"/>
      <c r="V781" s="210"/>
      <c r="W781" s="210"/>
      <c r="X781" s="210"/>
      <c r="Y781" s="210"/>
      <c r="Z781" s="210"/>
      <c r="AA781" s="210"/>
      <c r="AB781" s="210"/>
      <c r="AC781" s="210"/>
      <c r="AD781" s="210"/>
      <c r="AE781" s="210"/>
      <c r="AF781" s="210"/>
      <c r="AG781" s="210"/>
      <c r="AH781" s="210"/>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c r="BI781" s="210"/>
      <c r="BJ781" s="210"/>
      <c r="BK781" s="210"/>
      <c r="BL781" s="210"/>
      <c r="BM781" s="210"/>
      <c r="BN781" s="210"/>
      <c r="BO781" s="210"/>
      <c r="BP781" s="210"/>
      <c r="BQ781" s="210"/>
      <c r="BR781" s="210"/>
    </row>
    <row r="782" spans="1:70" ht="16.5" customHeight="1" x14ac:dyDescent="0.3">
      <c r="A782" s="219"/>
      <c r="B782" s="219"/>
      <c r="C782" s="219"/>
      <c r="D782" s="219"/>
      <c r="E782" s="219"/>
      <c r="F782" s="219"/>
      <c r="G782" s="219"/>
      <c r="H782" s="219"/>
      <c r="I782" s="219"/>
      <c r="J782" s="219"/>
      <c r="K782" s="219"/>
      <c r="L782" s="219"/>
      <c r="M782" s="210"/>
      <c r="N782" s="210"/>
      <c r="O782" s="210"/>
      <c r="P782" s="210"/>
      <c r="Q782" s="210"/>
      <c r="R782" s="210"/>
      <c r="S782" s="210"/>
      <c r="T782" s="210"/>
      <c r="U782" s="210"/>
      <c r="V782" s="210"/>
      <c r="W782" s="210"/>
      <c r="X782" s="210"/>
      <c r="Y782" s="210"/>
      <c r="Z782" s="210"/>
      <c r="AA782" s="210"/>
      <c r="AB782" s="210"/>
      <c r="AC782" s="210"/>
      <c r="AD782" s="210"/>
      <c r="AE782" s="210"/>
      <c r="AF782" s="210"/>
      <c r="AG782" s="210"/>
      <c r="AH782" s="210"/>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c r="BI782" s="210"/>
      <c r="BJ782" s="210"/>
      <c r="BK782" s="210"/>
      <c r="BL782" s="210"/>
      <c r="BM782" s="210"/>
      <c r="BN782" s="210"/>
      <c r="BO782" s="210"/>
      <c r="BP782" s="210"/>
      <c r="BQ782" s="210"/>
      <c r="BR782" s="210"/>
    </row>
    <row r="783" spans="1:70" ht="16.5" customHeight="1" x14ac:dyDescent="0.3">
      <c r="A783" s="219"/>
      <c r="B783" s="219"/>
      <c r="C783" s="219"/>
      <c r="D783" s="219"/>
      <c r="E783" s="219"/>
      <c r="F783" s="219"/>
      <c r="G783" s="219"/>
      <c r="H783" s="219"/>
      <c r="I783" s="219"/>
      <c r="J783" s="219"/>
      <c r="K783" s="219"/>
      <c r="L783" s="219"/>
      <c r="M783" s="210"/>
      <c r="N783" s="210"/>
      <c r="O783" s="210"/>
      <c r="P783" s="210"/>
      <c r="Q783" s="210"/>
      <c r="R783" s="210"/>
      <c r="S783" s="210"/>
      <c r="T783" s="210"/>
      <c r="U783" s="210"/>
      <c r="V783" s="210"/>
      <c r="W783" s="210"/>
      <c r="X783" s="210"/>
      <c r="Y783" s="210"/>
      <c r="Z783" s="210"/>
      <c r="AA783" s="210"/>
      <c r="AB783" s="210"/>
      <c r="AC783" s="210"/>
      <c r="AD783" s="210"/>
      <c r="AE783" s="210"/>
      <c r="AF783" s="210"/>
      <c r="AG783" s="210"/>
      <c r="AH783" s="210"/>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c r="BI783" s="210"/>
      <c r="BJ783" s="210"/>
      <c r="BK783" s="210"/>
      <c r="BL783" s="210"/>
      <c r="BM783" s="210"/>
      <c r="BN783" s="210"/>
      <c r="BO783" s="210"/>
      <c r="BP783" s="210"/>
      <c r="BQ783" s="210"/>
      <c r="BR783" s="210"/>
    </row>
    <row r="784" spans="1:70" ht="16.5" customHeight="1" x14ac:dyDescent="0.3">
      <c r="A784" s="219"/>
      <c r="B784" s="219"/>
      <c r="C784" s="219"/>
      <c r="D784" s="219"/>
      <c r="E784" s="219"/>
      <c r="F784" s="219"/>
      <c r="G784" s="219"/>
      <c r="H784" s="219"/>
      <c r="I784" s="219"/>
      <c r="J784" s="219"/>
      <c r="K784" s="219"/>
      <c r="L784" s="219"/>
      <c r="M784" s="210"/>
      <c r="N784" s="210"/>
      <c r="O784" s="210"/>
      <c r="P784" s="210"/>
      <c r="Q784" s="210"/>
      <c r="R784" s="210"/>
      <c r="S784" s="210"/>
      <c r="T784" s="210"/>
      <c r="U784" s="210"/>
      <c r="V784" s="210"/>
      <c r="W784" s="210"/>
      <c r="X784" s="210"/>
      <c r="Y784" s="210"/>
      <c r="Z784" s="210"/>
      <c r="AA784" s="210"/>
      <c r="AB784" s="210"/>
      <c r="AC784" s="210"/>
      <c r="AD784" s="210"/>
      <c r="AE784" s="210"/>
      <c r="AF784" s="210"/>
      <c r="AG784" s="210"/>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c r="BI784" s="210"/>
      <c r="BJ784" s="210"/>
      <c r="BK784" s="210"/>
      <c r="BL784" s="210"/>
      <c r="BM784" s="210"/>
      <c r="BN784" s="210"/>
      <c r="BO784" s="210"/>
      <c r="BP784" s="210"/>
      <c r="BQ784" s="210"/>
      <c r="BR784" s="210"/>
    </row>
    <row r="785" spans="1:70" ht="16.5" customHeight="1" x14ac:dyDescent="0.3">
      <c r="A785" s="219"/>
      <c r="B785" s="219"/>
      <c r="C785" s="219"/>
      <c r="D785" s="219"/>
      <c r="E785" s="219"/>
      <c r="F785" s="219"/>
      <c r="G785" s="219"/>
      <c r="H785" s="219"/>
      <c r="I785" s="219"/>
      <c r="J785" s="219"/>
      <c r="K785" s="219"/>
      <c r="L785" s="219"/>
      <c r="M785" s="210"/>
      <c r="N785" s="210"/>
      <c r="O785" s="210"/>
      <c r="P785" s="210"/>
      <c r="Q785" s="210"/>
      <c r="R785" s="210"/>
      <c r="S785" s="210"/>
      <c r="T785" s="210"/>
      <c r="U785" s="210"/>
      <c r="V785" s="210"/>
      <c r="W785" s="210"/>
      <c r="X785" s="210"/>
      <c r="Y785" s="210"/>
      <c r="Z785" s="210"/>
      <c r="AA785" s="210"/>
      <c r="AB785" s="210"/>
      <c r="AC785" s="210"/>
      <c r="AD785" s="210"/>
      <c r="AE785" s="210"/>
      <c r="AF785" s="210"/>
      <c r="AG785" s="210"/>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c r="BI785" s="210"/>
      <c r="BJ785" s="210"/>
      <c r="BK785" s="210"/>
      <c r="BL785" s="210"/>
      <c r="BM785" s="210"/>
      <c r="BN785" s="210"/>
      <c r="BO785" s="210"/>
      <c r="BP785" s="210"/>
      <c r="BQ785" s="210"/>
      <c r="BR785" s="210"/>
    </row>
    <row r="786" spans="1:70" ht="16.5" customHeight="1" x14ac:dyDescent="0.3">
      <c r="A786" s="219"/>
      <c r="B786" s="219"/>
      <c r="C786" s="219"/>
      <c r="D786" s="219"/>
      <c r="E786" s="219"/>
      <c r="F786" s="219"/>
      <c r="G786" s="219"/>
      <c r="H786" s="219"/>
      <c r="I786" s="219"/>
      <c r="J786" s="219"/>
      <c r="K786" s="219"/>
      <c r="L786" s="219"/>
      <c r="M786" s="210"/>
      <c r="N786" s="210"/>
      <c r="O786" s="210"/>
      <c r="P786" s="210"/>
      <c r="Q786" s="210"/>
      <c r="R786" s="210"/>
      <c r="S786" s="210"/>
      <c r="T786" s="210"/>
      <c r="U786" s="210"/>
      <c r="V786" s="210"/>
      <c r="W786" s="210"/>
      <c r="X786" s="210"/>
      <c r="Y786" s="210"/>
      <c r="Z786" s="210"/>
      <c r="AA786" s="210"/>
      <c r="AB786" s="210"/>
      <c r="AC786" s="210"/>
      <c r="AD786" s="210"/>
      <c r="AE786" s="210"/>
      <c r="AF786" s="210"/>
      <c r="AG786" s="210"/>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c r="BI786" s="210"/>
      <c r="BJ786" s="210"/>
      <c r="BK786" s="210"/>
      <c r="BL786" s="210"/>
      <c r="BM786" s="210"/>
      <c r="BN786" s="210"/>
      <c r="BO786" s="210"/>
      <c r="BP786" s="210"/>
      <c r="BQ786" s="210"/>
      <c r="BR786" s="210"/>
    </row>
    <row r="787" spans="1:70" ht="16.5" customHeight="1" x14ac:dyDescent="0.3">
      <c r="A787" s="219"/>
      <c r="B787" s="219"/>
      <c r="C787" s="219"/>
      <c r="D787" s="219"/>
      <c r="E787" s="219"/>
      <c r="F787" s="219"/>
      <c r="G787" s="219"/>
      <c r="H787" s="219"/>
      <c r="I787" s="219"/>
      <c r="J787" s="219"/>
      <c r="K787" s="219"/>
      <c r="L787" s="219"/>
      <c r="M787" s="210"/>
      <c r="N787" s="210"/>
      <c r="O787" s="210"/>
      <c r="P787" s="210"/>
      <c r="Q787" s="210"/>
      <c r="R787" s="210"/>
      <c r="S787" s="210"/>
      <c r="T787" s="210"/>
      <c r="U787" s="210"/>
      <c r="V787" s="210"/>
      <c r="W787" s="210"/>
      <c r="X787" s="210"/>
      <c r="Y787" s="210"/>
      <c r="Z787" s="210"/>
      <c r="AA787" s="210"/>
      <c r="AB787" s="210"/>
      <c r="AC787" s="210"/>
      <c r="AD787" s="210"/>
      <c r="AE787" s="210"/>
      <c r="AF787" s="210"/>
      <c r="AG787" s="210"/>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c r="BI787" s="210"/>
      <c r="BJ787" s="210"/>
      <c r="BK787" s="210"/>
      <c r="BL787" s="210"/>
      <c r="BM787" s="210"/>
      <c r="BN787" s="210"/>
      <c r="BO787" s="210"/>
      <c r="BP787" s="210"/>
      <c r="BQ787" s="210"/>
      <c r="BR787" s="210"/>
    </row>
    <row r="788" spans="1:70" ht="16.5" customHeight="1" x14ac:dyDescent="0.3">
      <c r="A788" s="219"/>
      <c r="B788" s="219"/>
      <c r="C788" s="219"/>
      <c r="D788" s="219"/>
      <c r="E788" s="219"/>
      <c r="F788" s="219"/>
      <c r="G788" s="219"/>
      <c r="H788" s="219"/>
      <c r="I788" s="219"/>
      <c r="J788" s="219"/>
      <c r="K788" s="219"/>
      <c r="L788" s="219"/>
      <c r="M788" s="210"/>
      <c r="N788" s="210"/>
      <c r="O788" s="210"/>
      <c r="P788" s="210"/>
      <c r="Q788" s="210"/>
      <c r="R788" s="210"/>
      <c r="S788" s="210"/>
      <c r="T788" s="210"/>
      <c r="U788" s="210"/>
      <c r="V788" s="210"/>
      <c r="W788" s="210"/>
      <c r="X788" s="210"/>
      <c r="Y788" s="210"/>
      <c r="Z788" s="210"/>
      <c r="AA788" s="210"/>
      <c r="AB788" s="210"/>
      <c r="AC788" s="210"/>
      <c r="AD788" s="210"/>
      <c r="AE788" s="210"/>
      <c r="AF788" s="210"/>
      <c r="AG788" s="210"/>
      <c r="AH788" s="210"/>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c r="BI788" s="210"/>
      <c r="BJ788" s="210"/>
      <c r="BK788" s="210"/>
      <c r="BL788" s="210"/>
      <c r="BM788" s="210"/>
      <c r="BN788" s="210"/>
      <c r="BO788" s="210"/>
      <c r="BP788" s="210"/>
      <c r="BQ788" s="210"/>
      <c r="BR788" s="210"/>
    </row>
    <row r="789" spans="1:70" ht="16.5" customHeight="1" x14ac:dyDescent="0.3">
      <c r="A789" s="219"/>
      <c r="B789" s="219"/>
      <c r="C789" s="219"/>
      <c r="D789" s="219"/>
      <c r="E789" s="219"/>
      <c r="F789" s="219"/>
      <c r="G789" s="219"/>
      <c r="H789" s="219"/>
      <c r="I789" s="219"/>
      <c r="J789" s="219"/>
      <c r="K789" s="219"/>
      <c r="L789" s="219"/>
      <c r="M789" s="210"/>
      <c r="N789" s="210"/>
      <c r="O789" s="210"/>
      <c r="P789" s="210"/>
      <c r="Q789" s="210"/>
      <c r="R789" s="210"/>
      <c r="S789" s="210"/>
      <c r="T789" s="210"/>
      <c r="U789" s="210"/>
      <c r="V789" s="210"/>
      <c r="W789" s="210"/>
      <c r="X789" s="210"/>
      <c r="Y789" s="210"/>
      <c r="Z789" s="210"/>
      <c r="AA789" s="210"/>
      <c r="AB789" s="210"/>
      <c r="AC789" s="210"/>
      <c r="AD789" s="210"/>
      <c r="AE789" s="210"/>
      <c r="AF789" s="210"/>
      <c r="AG789" s="210"/>
      <c r="AH789" s="210"/>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c r="BI789" s="210"/>
      <c r="BJ789" s="210"/>
      <c r="BK789" s="210"/>
      <c r="BL789" s="210"/>
      <c r="BM789" s="210"/>
      <c r="BN789" s="210"/>
      <c r="BO789" s="210"/>
      <c r="BP789" s="210"/>
      <c r="BQ789" s="210"/>
      <c r="BR789" s="210"/>
    </row>
    <row r="790" spans="1:70" ht="16.5" customHeight="1" x14ac:dyDescent="0.3">
      <c r="A790" s="219"/>
      <c r="B790" s="219"/>
      <c r="C790" s="219"/>
      <c r="D790" s="219"/>
      <c r="E790" s="219"/>
      <c r="F790" s="219"/>
      <c r="G790" s="219"/>
      <c r="H790" s="219"/>
      <c r="I790" s="219"/>
      <c r="J790" s="219"/>
      <c r="K790" s="219"/>
      <c r="L790" s="219"/>
      <c r="M790" s="210"/>
      <c r="N790" s="210"/>
      <c r="O790" s="210"/>
      <c r="P790" s="210"/>
      <c r="Q790" s="210"/>
      <c r="R790" s="210"/>
      <c r="S790" s="210"/>
      <c r="T790" s="210"/>
      <c r="U790" s="210"/>
      <c r="V790" s="210"/>
      <c r="W790" s="210"/>
      <c r="X790" s="210"/>
      <c r="Y790" s="210"/>
      <c r="Z790" s="210"/>
      <c r="AA790" s="210"/>
      <c r="AB790" s="210"/>
      <c r="AC790" s="210"/>
      <c r="AD790" s="210"/>
      <c r="AE790" s="210"/>
      <c r="AF790" s="210"/>
      <c r="AG790" s="210"/>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c r="BI790" s="210"/>
      <c r="BJ790" s="210"/>
      <c r="BK790" s="210"/>
      <c r="BL790" s="210"/>
      <c r="BM790" s="210"/>
      <c r="BN790" s="210"/>
      <c r="BO790" s="210"/>
      <c r="BP790" s="210"/>
      <c r="BQ790" s="210"/>
      <c r="BR790" s="210"/>
    </row>
    <row r="791" spans="1:70" ht="16.5" customHeight="1" x14ac:dyDescent="0.3">
      <c r="A791" s="219"/>
      <c r="B791" s="219"/>
      <c r="C791" s="219"/>
      <c r="D791" s="219"/>
      <c r="E791" s="219"/>
      <c r="F791" s="219"/>
      <c r="G791" s="219"/>
      <c r="H791" s="219"/>
      <c r="I791" s="219"/>
      <c r="J791" s="219"/>
      <c r="K791" s="219"/>
      <c r="L791" s="219"/>
      <c r="M791" s="210"/>
      <c r="N791" s="210"/>
      <c r="O791" s="210"/>
      <c r="P791" s="210"/>
      <c r="Q791" s="210"/>
      <c r="R791" s="210"/>
      <c r="S791" s="210"/>
      <c r="T791" s="210"/>
      <c r="U791" s="210"/>
      <c r="V791" s="210"/>
      <c r="W791" s="210"/>
      <c r="X791" s="210"/>
      <c r="Y791" s="210"/>
      <c r="Z791" s="210"/>
      <c r="AA791" s="210"/>
      <c r="AB791" s="210"/>
      <c r="AC791" s="210"/>
      <c r="AD791" s="210"/>
      <c r="AE791" s="210"/>
      <c r="AF791" s="210"/>
      <c r="AG791" s="210"/>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c r="BI791" s="210"/>
      <c r="BJ791" s="210"/>
      <c r="BK791" s="210"/>
      <c r="BL791" s="210"/>
      <c r="BM791" s="210"/>
      <c r="BN791" s="210"/>
      <c r="BO791" s="210"/>
      <c r="BP791" s="210"/>
      <c r="BQ791" s="210"/>
      <c r="BR791" s="210"/>
    </row>
    <row r="792" spans="1:70" ht="16.5" customHeight="1" x14ac:dyDescent="0.3">
      <c r="A792" s="219"/>
      <c r="B792" s="219"/>
      <c r="C792" s="219"/>
      <c r="D792" s="219"/>
      <c r="E792" s="219"/>
      <c r="F792" s="219"/>
      <c r="G792" s="219"/>
      <c r="H792" s="219"/>
      <c r="I792" s="219"/>
      <c r="J792" s="219"/>
      <c r="K792" s="219"/>
      <c r="L792" s="219"/>
      <c r="M792" s="210"/>
      <c r="N792" s="210"/>
      <c r="O792" s="210"/>
      <c r="P792" s="210"/>
      <c r="Q792" s="210"/>
      <c r="R792" s="210"/>
      <c r="S792" s="210"/>
      <c r="T792" s="210"/>
      <c r="U792" s="210"/>
      <c r="V792" s="210"/>
      <c r="W792" s="210"/>
      <c r="X792" s="210"/>
      <c r="Y792" s="210"/>
      <c r="Z792" s="210"/>
      <c r="AA792" s="210"/>
      <c r="AB792" s="210"/>
      <c r="AC792" s="210"/>
      <c r="AD792" s="210"/>
      <c r="AE792" s="210"/>
      <c r="AF792" s="210"/>
      <c r="AG792" s="210"/>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c r="BI792" s="210"/>
      <c r="BJ792" s="210"/>
      <c r="BK792" s="210"/>
      <c r="BL792" s="210"/>
      <c r="BM792" s="210"/>
      <c r="BN792" s="210"/>
      <c r="BO792" s="210"/>
      <c r="BP792" s="210"/>
      <c r="BQ792" s="210"/>
      <c r="BR792" s="210"/>
    </row>
    <row r="793" spans="1:70" ht="16.5" customHeight="1" x14ac:dyDescent="0.3">
      <c r="A793" s="219"/>
      <c r="B793" s="219"/>
      <c r="C793" s="219"/>
      <c r="D793" s="219"/>
      <c r="E793" s="219"/>
      <c r="F793" s="219"/>
      <c r="G793" s="219"/>
      <c r="H793" s="219"/>
      <c r="I793" s="219"/>
      <c r="J793" s="219"/>
      <c r="K793" s="219"/>
      <c r="L793" s="219"/>
      <c r="M793" s="210"/>
      <c r="N793" s="210"/>
      <c r="O793" s="210"/>
      <c r="P793" s="210"/>
      <c r="Q793" s="210"/>
      <c r="R793" s="210"/>
      <c r="S793" s="210"/>
      <c r="T793" s="210"/>
      <c r="U793" s="210"/>
      <c r="V793" s="210"/>
      <c r="W793" s="210"/>
      <c r="X793" s="210"/>
      <c r="Y793" s="210"/>
      <c r="Z793" s="210"/>
      <c r="AA793" s="210"/>
      <c r="AB793" s="210"/>
      <c r="AC793" s="210"/>
      <c r="AD793" s="210"/>
      <c r="AE793" s="210"/>
      <c r="AF793" s="210"/>
      <c r="AG793" s="210"/>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c r="BI793" s="210"/>
      <c r="BJ793" s="210"/>
      <c r="BK793" s="210"/>
      <c r="BL793" s="210"/>
      <c r="BM793" s="210"/>
      <c r="BN793" s="210"/>
      <c r="BO793" s="210"/>
      <c r="BP793" s="210"/>
      <c r="BQ793" s="210"/>
      <c r="BR793" s="210"/>
    </row>
    <row r="794" spans="1:70" ht="16.5" customHeight="1" x14ac:dyDescent="0.3">
      <c r="A794" s="219"/>
      <c r="B794" s="219"/>
      <c r="C794" s="219"/>
      <c r="D794" s="219"/>
      <c r="E794" s="219"/>
      <c r="F794" s="219"/>
      <c r="G794" s="219"/>
      <c r="H794" s="219"/>
      <c r="I794" s="219"/>
      <c r="J794" s="219"/>
      <c r="K794" s="219"/>
      <c r="L794" s="219"/>
      <c r="M794" s="210"/>
      <c r="N794" s="210"/>
      <c r="O794" s="210"/>
      <c r="P794" s="210"/>
      <c r="Q794" s="210"/>
      <c r="R794" s="210"/>
      <c r="S794" s="210"/>
      <c r="T794" s="210"/>
      <c r="U794" s="210"/>
      <c r="V794" s="210"/>
      <c r="W794" s="210"/>
      <c r="X794" s="210"/>
      <c r="Y794" s="210"/>
      <c r="Z794" s="210"/>
      <c r="AA794" s="210"/>
      <c r="AB794" s="210"/>
      <c r="AC794" s="210"/>
      <c r="AD794" s="210"/>
      <c r="AE794" s="210"/>
      <c r="AF794" s="210"/>
      <c r="AG794" s="210"/>
      <c r="AH794" s="210"/>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c r="BI794" s="210"/>
      <c r="BJ794" s="210"/>
      <c r="BK794" s="210"/>
      <c r="BL794" s="210"/>
      <c r="BM794" s="210"/>
      <c r="BN794" s="210"/>
      <c r="BO794" s="210"/>
      <c r="BP794" s="210"/>
      <c r="BQ794" s="210"/>
      <c r="BR794" s="210"/>
    </row>
    <row r="795" spans="1:70" ht="16.5" customHeight="1" x14ac:dyDescent="0.3">
      <c r="A795" s="219"/>
      <c r="B795" s="219"/>
      <c r="C795" s="219"/>
      <c r="D795" s="219"/>
      <c r="E795" s="219"/>
      <c r="F795" s="219"/>
      <c r="G795" s="219"/>
      <c r="H795" s="219"/>
      <c r="I795" s="219"/>
      <c r="J795" s="219"/>
      <c r="K795" s="219"/>
      <c r="L795" s="219"/>
      <c r="M795" s="210"/>
      <c r="N795" s="210"/>
      <c r="O795" s="210"/>
      <c r="P795" s="210"/>
      <c r="Q795" s="210"/>
      <c r="R795" s="210"/>
      <c r="S795" s="210"/>
      <c r="T795" s="210"/>
      <c r="U795" s="210"/>
      <c r="V795" s="210"/>
      <c r="W795" s="210"/>
      <c r="X795" s="210"/>
      <c r="Y795" s="210"/>
      <c r="Z795" s="210"/>
      <c r="AA795" s="210"/>
      <c r="AB795" s="210"/>
      <c r="AC795" s="210"/>
      <c r="AD795" s="210"/>
      <c r="AE795" s="210"/>
      <c r="AF795" s="210"/>
      <c r="AG795" s="210"/>
      <c r="AH795" s="210"/>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c r="BI795" s="210"/>
      <c r="BJ795" s="210"/>
      <c r="BK795" s="210"/>
      <c r="BL795" s="210"/>
      <c r="BM795" s="210"/>
      <c r="BN795" s="210"/>
      <c r="BO795" s="210"/>
      <c r="BP795" s="210"/>
      <c r="BQ795" s="210"/>
      <c r="BR795" s="210"/>
    </row>
    <row r="796" spans="1:70" ht="16.5" customHeight="1" x14ac:dyDescent="0.3">
      <c r="A796" s="219"/>
      <c r="B796" s="219"/>
      <c r="C796" s="219"/>
      <c r="D796" s="219"/>
      <c r="E796" s="219"/>
      <c r="F796" s="219"/>
      <c r="G796" s="219"/>
      <c r="H796" s="219"/>
      <c r="I796" s="219"/>
      <c r="J796" s="219"/>
      <c r="K796" s="219"/>
      <c r="L796" s="219"/>
      <c r="M796" s="210"/>
      <c r="N796" s="210"/>
      <c r="O796" s="210"/>
      <c r="P796" s="210"/>
      <c r="Q796" s="210"/>
      <c r="R796" s="210"/>
      <c r="S796" s="210"/>
      <c r="T796" s="210"/>
      <c r="U796" s="210"/>
      <c r="V796" s="210"/>
      <c r="W796" s="210"/>
      <c r="X796" s="210"/>
      <c r="Y796" s="210"/>
      <c r="Z796" s="210"/>
      <c r="AA796" s="210"/>
      <c r="AB796" s="210"/>
      <c r="AC796" s="210"/>
      <c r="AD796" s="210"/>
      <c r="AE796" s="210"/>
      <c r="AF796" s="210"/>
      <c r="AG796" s="210"/>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c r="BI796" s="210"/>
      <c r="BJ796" s="210"/>
      <c r="BK796" s="210"/>
      <c r="BL796" s="210"/>
      <c r="BM796" s="210"/>
      <c r="BN796" s="210"/>
      <c r="BO796" s="210"/>
      <c r="BP796" s="210"/>
      <c r="BQ796" s="210"/>
      <c r="BR796" s="210"/>
    </row>
    <row r="797" spans="1:70" ht="16.5" customHeight="1" x14ac:dyDescent="0.3">
      <c r="A797" s="219"/>
      <c r="B797" s="219"/>
      <c r="C797" s="219"/>
      <c r="D797" s="219"/>
      <c r="E797" s="219"/>
      <c r="F797" s="219"/>
      <c r="G797" s="219"/>
      <c r="H797" s="219"/>
      <c r="I797" s="219"/>
      <c r="J797" s="219"/>
      <c r="K797" s="219"/>
      <c r="L797" s="219"/>
      <c r="M797" s="210"/>
      <c r="N797" s="210"/>
      <c r="O797" s="210"/>
      <c r="P797" s="210"/>
      <c r="Q797" s="210"/>
      <c r="R797" s="210"/>
      <c r="S797" s="210"/>
      <c r="T797" s="210"/>
      <c r="U797" s="210"/>
      <c r="V797" s="210"/>
      <c r="W797" s="210"/>
      <c r="X797" s="210"/>
      <c r="Y797" s="210"/>
      <c r="Z797" s="210"/>
      <c r="AA797" s="210"/>
      <c r="AB797" s="210"/>
      <c r="AC797" s="210"/>
      <c r="AD797" s="210"/>
      <c r="AE797" s="210"/>
      <c r="AF797" s="210"/>
      <c r="AG797" s="210"/>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c r="BI797" s="210"/>
      <c r="BJ797" s="210"/>
      <c r="BK797" s="210"/>
      <c r="BL797" s="210"/>
      <c r="BM797" s="210"/>
      <c r="BN797" s="210"/>
      <c r="BO797" s="210"/>
      <c r="BP797" s="210"/>
      <c r="BQ797" s="210"/>
      <c r="BR797" s="210"/>
    </row>
    <row r="798" spans="1:70" ht="16.5" customHeight="1" x14ac:dyDescent="0.3">
      <c r="A798" s="219"/>
      <c r="B798" s="219"/>
      <c r="C798" s="219"/>
      <c r="D798" s="219"/>
      <c r="E798" s="219"/>
      <c r="F798" s="219"/>
      <c r="G798" s="219"/>
      <c r="H798" s="219"/>
      <c r="I798" s="219"/>
      <c r="J798" s="219"/>
      <c r="K798" s="219"/>
      <c r="L798" s="219"/>
      <c r="M798" s="210"/>
      <c r="N798" s="210"/>
      <c r="O798" s="210"/>
      <c r="P798" s="210"/>
      <c r="Q798" s="210"/>
      <c r="R798" s="210"/>
      <c r="S798" s="210"/>
      <c r="T798" s="210"/>
      <c r="U798" s="210"/>
      <c r="V798" s="210"/>
      <c r="W798" s="210"/>
      <c r="X798" s="210"/>
      <c r="Y798" s="210"/>
      <c r="Z798" s="210"/>
      <c r="AA798" s="210"/>
      <c r="AB798" s="210"/>
      <c r="AC798" s="210"/>
      <c r="AD798" s="210"/>
      <c r="AE798" s="210"/>
      <c r="AF798" s="210"/>
      <c r="AG798" s="210"/>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c r="BI798" s="210"/>
      <c r="BJ798" s="210"/>
      <c r="BK798" s="210"/>
      <c r="BL798" s="210"/>
      <c r="BM798" s="210"/>
      <c r="BN798" s="210"/>
      <c r="BO798" s="210"/>
      <c r="BP798" s="210"/>
      <c r="BQ798" s="210"/>
      <c r="BR798" s="210"/>
    </row>
    <row r="799" spans="1:70" ht="16.5" customHeight="1" x14ac:dyDescent="0.3">
      <c r="A799" s="219"/>
      <c r="B799" s="219"/>
      <c r="C799" s="219"/>
      <c r="D799" s="219"/>
      <c r="E799" s="219"/>
      <c r="F799" s="219"/>
      <c r="G799" s="219"/>
      <c r="H799" s="219"/>
      <c r="I799" s="219"/>
      <c r="J799" s="219"/>
      <c r="K799" s="219"/>
      <c r="L799" s="219"/>
      <c r="M799" s="210"/>
      <c r="N799" s="210"/>
      <c r="O799" s="210"/>
      <c r="P799" s="210"/>
      <c r="Q799" s="210"/>
      <c r="R799" s="210"/>
      <c r="S799" s="210"/>
      <c r="T799" s="210"/>
      <c r="U799" s="210"/>
      <c r="V799" s="210"/>
      <c r="W799" s="210"/>
      <c r="X799" s="210"/>
      <c r="Y799" s="210"/>
      <c r="Z799" s="210"/>
      <c r="AA799" s="210"/>
      <c r="AB799" s="210"/>
      <c r="AC799" s="210"/>
      <c r="AD799" s="210"/>
      <c r="AE799" s="210"/>
      <c r="AF799" s="210"/>
      <c r="AG799" s="210"/>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c r="BI799" s="210"/>
      <c r="BJ799" s="210"/>
      <c r="BK799" s="210"/>
      <c r="BL799" s="210"/>
      <c r="BM799" s="210"/>
      <c r="BN799" s="210"/>
      <c r="BO799" s="210"/>
      <c r="BP799" s="210"/>
      <c r="BQ799" s="210"/>
      <c r="BR799" s="210"/>
    </row>
    <row r="800" spans="1:70" ht="16.5" customHeight="1" x14ac:dyDescent="0.3">
      <c r="A800" s="219"/>
      <c r="B800" s="219"/>
      <c r="C800" s="219"/>
      <c r="D800" s="219"/>
      <c r="E800" s="219"/>
      <c r="F800" s="219"/>
      <c r="G800" s="219"/>
      <c r="H800" s="219"/>
      <c r="I800" s="219"/>
      <c r="J800" s="219"/>
      <c r="K800" s="219"/>
      <c r="L800" s="219"/>
      <c r="M800" s="210"/>
      <c r="N800" s="210"/>
      <c r="O800" s="210"/>
      <c r="P800" s="210"/>
      <c r="Q800" s="210"/>
      <c r="R800" s="210"/>
      <c r="S800" s="210"/>
      <c r="T800" s="210"/>
      <c r="U800" s="210"/>
      <c r="V800" s="210"/>
      <c r="W800" s="210"/>
      <c r="X800" s="210"/>
      <c r="Y800" s="210"/>
      <c r="Z800" s="210"/>
      <c r="AA800" s="210"/>
      <c r="AB800" s="210"/>
      <c r="AC800" s="210"/>
      <c r="AD800" s="210"/>
      <c r="AE800" s="210"/>
      <c r="AF800" s="210"/>
      <c r="AG800" s="210"/>
      <c r="AH800" s="210"/>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c r="BI800" s="210"/>
      <c r="BJ800" s="210"/>
      <c r="BK800" s="210"/>
      <c r="BL800" s="210"/>
      <c r="BM800" s="210"/>
      <c r="BN800" s="210"/>
      <c r="BO800" s="210"/>
      <c r="BP800" s="210"/>
      <c r="BQ800" s="210"/>
      <c r="BR800" s="210"/>
    </row>
    <row r="801" spans="1:70" ht="16.5" customHeight="1" x14ac:dyDescent="0.3">
      <c r="A801" s="219"/>
      <c r="B801" s="219"/>
      <c r="C801" s="219"/>
      <c r="D801" s="219"/>
      <c r="E801" s="219"/>
      <c r="F801" s="219"/>
      <c r="G801" s="219"/>
      <c r="H801" s="219"/>
      <c r="I801" s="219"/>
      <c r="J801" s="219"/>
      <c r="K801" s="219"/>
      <c r="L801" s="219"/>
      <c r="M801" s="210"/>
      <c r="N801" s="210"/>
      <c r="O801" s="210"/>
      <c r="P801" s="210"/>
      <c r="Q801" s="210"/>
      <c r="R801" s="210"/>
      <c r="S801" s="210"/>
      <c r="T801" s="210"/>
      <c r="U801" s="210"/>
      <c r="V801" s="210"/>
      <c r="W801" s="210"/>
      <c r="X801" s="210"/>
      <c r="Y801" s="210"/>
      <c r="Z801" s="210"/>
      <c r="AA801" s="210"/>
      <c r="AB801" s="210"/>
      <c r="AC801" s="210"/>
      <c r="AD801" s="210"/>
      <c r="AE801" s="210"/>
      <c r="AF801" s="210"/>
      <c r="AG801" s="210"/>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c r="BI801" s="210"/>
      <c r="BJ801" s="210"/>
      <c r="BK801" s="210"/>
      <c r="BL801" s="210"/>
      <c r="BM801" s="210"/>
      <c r="BN801" s="210"/>
      <c r="BO801" s="210"/>
      <c r="BP801" s="210"/>
      <c r="BQ801" s="210"/>
      <c r="BR801" s="210"/>
    </row>
    <row r="802" spans="1:70" ht="16.5" customHeight="1" x14ac:dyDescent="0.3">
      <c r="A802" s="219"/>
      <c r="B802" s="219"/>
      <c r="C802" s="219"/>
      <c r="D802" s="219"/>
      <c r="E802" s="219"/>
      <c r="F802" s="219"/>
      <c r="G802" s="219"/>
      <c r="H802" s="219"/>
      <c r="I802" s="219"/>
      <c r="J802" s="219"/>
      <c r="K802" s="219"/>
      <c r="L802" s="219"/>
      <c r="M802" s="210"/>
      <c r="N802" s="210"/>
      <c r="O802" s="210"/>
      <c r="P802" s="210"/>
      <c r="Q802" s="210"/>
      <c r="R802" s="210"/>
      <c r="S802" s="210"/>
      <c r="T802" s="210"/>
      <c r="U802" s="210"/>
      <c r="V802" s="210"/>
      <c r="W802" s="210"/>
      <c r="X802" s="210"/>
      <c r="Y802" s="210"/>
      <c r="Z802" s="210"/>
      <c r="AA802" s="210"/>
      <c r="AB802" s="210"/>
      <c r="AC802" s="210"/>
      <c r="AD802" s="210"/>
      <c r="AE802" s="210"/>
      <c r="AF802" s="210"/>
      <c r="AG802" s="210"/>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c r="BI802" s="210"/>
      <c r="BJ802" s="210"/>
      <c r="BK802" s="210"/>
      <c r="BL802" s="210"/>
      <c r="BM802" s="210"/>
      <c r="BN802" s="210"/>
      <c r="BO802" s="210"/>
      <c r="BP802" s="210"/>
      <c r="BQ802" s="210"/>
      <c r="BR802" s="210"/>
    </row>
    <row r="803" spans="1:70" ht="16.5" customHeight="1" x14ac:dyDescent="0.3">
      <c r="A803" s="219"/>
      <c r="B803" s="219"/>
      <c r="C803" s="219"/>
      <c r="D803" s="219"/>
      <c r="E803" s="219"/>
      <c r="F803" s="219"/>
      <c r="G803" s="219"/>
      <c r="H803" s="219"/>
      <c r="I803" s="219"/>
      <c r="J803" s="219"/>
      <c r="K803" s="219"/>
      <c r="L803" s="219"/>
      <c r="M803" s="210"/>
      <c r="N803" s="210"/>
      <c r="O803" s="210"/>
      <c r="P803" s="210"/>
      <c r="Q803" s="210"/>
      <c r="R803" s="210"/>
      <c r="S803" s="210"/>
      <c r="T803" s="210"/>
      <c r="U803" s="210"/>
      <c r="V803" s="210"/>
      <c r="W803" s="210"/>
      <c r="X803" s="210"/>
      <c r="Y803" s="210"/>
      <c r="Z803" s="210"/>
      <c r="AA803" s="210"/>
      <c r="AB803" s="210"/>
      <c r="AC803" s="210"/>
      <c r="AD803" s="210"/>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c r="BI803" s="210"/>
      <c r="BJ803" s="210"/>
      <c r="BK803" s="210"/>
      <c r="BL803" s="210"/>
      <c r="BM803" s="210"/>
      <c r="BN803" s="210"/>
      <c r="BO803" s="210"/>
      <c r="BP803" s="210"/>
      <c r="BQ803" s="210"/>
      <c r="BR803" s="210"/>
    </row>
    <row r="804" spans="1:70" ht="16.5" customHeight="1" x14ac:dyDescent="0.3">
      <c r="A804" s="219"/>
      <c r="B804" s="219"/>
      <c r="C804" s="219"/>
      <c r="D804" s="219"/>
      <c r="E804" s="219"/>
      <c r="F804" s="219"/>
      <c r="G804" s="219"/>
      <c r="H804" s="219"/>
      <c r="I804" s="219"/>
      <c r="J804" s="219"/>
      <c r="K804" s="219"/>
      <c r="L804" s="219"/>
      <c r="M804" s="210"/>
      <c r="N804" s="210"/>
      <c r="O804" s="210"/>
      <c r="P804" s="210"/>
      <c r="Q804" s="210"/>
      <c r="R804" s="210"/>
      <c r="S804" s="210"/>
      <c r="T804" s="210"/>
      <c r="U804" s="210"/>
      <c r="V804" s="210"/>
      <c r="W804" s="210"/>
      <c r="X804" s="210"/>
      <c r="Y804" s="210"/>
      <c r="Z804" s="210"/>
      <c r="AA804" s="210"/>
      <c r="AB804" s="210"/>
      <c r="AC804" s="210"/>
      <c r="AD804" s="210"/>
      <c r="AE804" s="210"/>
      <c r="AF804" s="210"/>
      <c r="AG804" s="210"/>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c r="BI804" s="210"/>
      <c r="BJ804" s="210"/>
      <c r="BK804" s="210"/>
      <c r="BL804" s="210"/>
      <c r="BM804" s="210"/>
      <c r="BN804" s="210"/>
      <c r="BO804" s="210"/>
      <c r="BP804" s="210"/>
      <c r="BQ804" s="210"/>
      <c r="BR804" s="210"/>
    </row>
    <row r="805" spans="1:70" ht="16.5" customHeight="1" x14ac:dyDescent="0.3">
      <c r="A805" s="219"/>
      <c r="B805" s="219"/>
      <c r="C805" s="219"/>
      <c r="D805" s="219"/>
      <c r="E805" s="219"/>
      <c r="F805" s="219"/>
      <c r="G805" s="219"/>
      <c r="H805" s="219"/>
      <c r="I805" s="219"/>
      <c r="J805" s="219"/>
      <c r="K805" s="219"/>
      <c r="L805" s="219"/>
      <c r="M805" s="210"/>
      <c r="N805" s="210"/>
      <c r="O805" s="210"/>
      <c r="P805" s="210"/>
      <c r="Q805" s="210"/>
      <c r="R805" s="210"/>
      <c r="S805" s="210"/>
      <c r="T805" s="210"/>
      <c r="U805" s="210"/>
      <c r="V805" s="210"/>
      <c r="W805" s="210"/>
      <c r="X805" s="210"/>
      <c r="Y805" s="210"/>
      <c r="Z805" s="210"/>
      <c r="AA805" s="210"/>
      <c r="AB805" s="210"/>
      <c r="AC805" s="210"/>
      <c r="AD805" s="210"/>
      <c r="AE805" s="210"/>
      <c r="AF805" s="210"/>
      <c r="AG805" s="210"/>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c r="BI805" s="210"/>
      <c r="BJ805" s="210"/>
      <c r="BK805" s="210"/>
      <c r="BL805" s="210"/>
      <c r="BM805" s="210"/>
      <c r="BN805" s="210"/>
      <c r="BO805" s="210"/>
      <c r="BP805" s="210"/>
      <c r="BQ805" s="210"/>
      <c r="BR805" s="210"/>
    </row>
    <row r="806" spans="1:70" ht="16.5" customHeight="1" x14ac:dyDescent="0.3">
      <c r="A806" s="219"/>
      <c r="B806" s="219"/>
      <c r="C806" s="219"/>
      <c r="D806" s="219"/>
      <c r="E806" s="219"/>
      <c r="F806" s="219"/>
      <c r="G806" s="219"/>
      <c r="H806" s="219"/>
      <c r="I806" s="219"/>
      <c r="J806" s="219"/>
      <c r="K806" s="219"/>
      <c r="L806" s="219"/>
      <c r="M806" s="210"/>
      <c r="N806" s="210"/>
      <c r="O806" s="210"/>
      <c r="P806" s="210"/>
      <c r="Q806" s="210"/>
      <c r="R806" s="210"/>
      <c r="S806" s="210"/>
      <c r="T806" s="210"/>
      <c r="U806" s="210"/>
      <c r="V806" s="210"/>
      <c r="W806" s="210"/>
      <c r="X806" s="210"/>
      <c r="Y806" s="210"/>
      <c r="Z806" s="210"/>
      <c r="AA806" s="210"/>
      <c r="AB806" s="210"/>
      <c r="AC806" s="210"/>
      <c r="AD806" s="210"/>
      <c r="AE806" s="210"/>
      <c r="AF806" s="210"/>
      <c r="AG806" s="210"/>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c r="BI806" s="210"/>
      <c r="BJ806" s="210"/>
      <c r="BK806" s="210"/>
      <c r="BL806" s="210"/>
      <c r="BM806" s="210"/>
      <c r="BN806" s="210"/>
      <c r="BO806" s="210"/>
      <c r="BP806" s="210"/>
      <c r="BQ806" s="210"/>
      <c r="BR806" s="210"/>
    </row>
    <row r="807" spans="1:70" ht="16.5" customHeight="1" x14ac:dyDescent="0.3">
      <c r="A807" s="219"/>
      <c r="B807" s="219"/>
      <c r="C807" s="219"/>
      <c r="D807" s="219"/>
      <c r="E807" s="219"/>
      <c r="F807" s="219"/>
      <c r="G807" s="219"/>
      <c r="H807" s="219"/>
      <c r="I807" s="219"/>
      <c r="J807" s="219"/>
      <c r="K807" s="219"/>
      <c r="L807" s="219"/>
      <c r="M807" s="210"/>
      <c r="N807" s="210"/>
      <c r="O807" s="210"/>
      <c r="P807" s="210"/>
      <c r="Q807" s="210"/>
      <c r="R807" s="210"/>
      <c r="S807" s="210"/>
      <c r="T807" s="210"/>
      <c r="U807" s="210"/>
      <c r="V807" s="210"/>
      <c r="W807" s="210"/>
      <c r="X807" s="210"/>
      <c r="Y807" s="210"/>
      <c r="Z807" s="210"/>
      <c r="AA807" s="210"/>
      <c r="AB807" s="210"/>
      <c r="AC807" s="210"/>
      <c r="AD807" s="210"/>
      <c r="AE807" s="210"/>
      <c r="AF807" s="210"/>
      <c r="AG807" s="210"/>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c r="BI807" s="210"/>
      <c r="BJ807" s="210"/>
      <c r="BK807" s="210"/>
      <c r="BL807" s="210"/>
      <c r="BM807" s="210"/>
      <c r="BN807" s="210"/>
      <c r="BO807" s="210"/>
      <c r="BP807" s="210"/>
      <c r="BQ807" s="210"/>
      <c r="BR807" s="210"/>
    </row>
    <row r="808" spans="1:70" ht="16.5" customHeight="1" x14ac:dyDescent="0.3">
      <c r="A808" s="219"/>
      <c r="B808" s="219"/>
      <c r="C808" s="219"/>
      <c r="D808" s="219"/>
      <c r="E808" s="219"/>
      <c r="F808" s="219"/>
      <c r="G808" s="219"/>
      <c r="H808" s="219"/>
      <c r="I808" s="219"/>
      <c r="J808" s="219"/>
      <c r="K808" s="219"/>
      <c r="L808" s="219"/>
      <c r="M808" s="210"/>
      <c r="N808" s="210"/>
      <c r="O808" s="210"/>
      <c r="P808" s="210"/>
      <c r="Q808" s="210"/>
      <c r="R808" s="210"/>
      <c r="S808" s="210"/>
      <c r="T808" s="210"/>
      <c r="U808" s="210"/>
      <c r="V808" s="210"/>
      <c r="W808" s="210"/>
      <c r="X808" s="210"/>
      <c r="Y808" s="210"/>
      <c r="Z808" s="210"/>
      <c r="AA808" s="210"/>
      <c r="AB808" s="210"/>
      <c r="AC808" s="210"/>
      <c r="AD808" s="210"/>
      <c r="AE808" s="210"/>
      <c r="AF808" s="210"/>
      <c r="AG808" s="210"/>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c r="BI808" s="210"/>
      <c r="BJ808" s="210"/>
      <c r="BK808" s="210"/>
      <c r="BL808" s="210"/>
      <c r="BM808" s="210"/>
      <c r="BN808" s="210"/>
      <c r="BO808" s="210"/>
      <c r="BP808" s="210"/>
      <c r="BQ808" s="210"/>
      <c r="BR808" s="210"/>
    </row>
    <row r="809" spans="1:70" ht="16.5" customHeight="1" x14ac:dyDescent="0.3">
      <c r="A809" s="219"/>
      <c r="B809" s="219"/>
      <c r="C809" s="219"/>
      <c r="D809" s="219"/>
      <c r="E809" s="219"/>
      <c r="F809" s="219"/>
      <c r="G809" s="219"/>
      <c r="H809" s="219"/>
      <c r="I809" s="219"/>
      <c r="J809" s="219"/>
      <c r="K809" s="219"/>
      <c r="L809" s="219"/>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c r="BI809" s="210"/>
      <c r="BJ809" s="210"/>
      <c r="BK809" s="210"/>
      <c r="BL809" s="210"/>
      <c r="BM809" s="210"/>
      <c r="BN809" s="210"/>
      <c r="BO809" s="210"/>
      <c r="BP809" s="210"/>
      <c r="BQ809" s="210"/>
      <c r="BR809" s="210"/>
    </row>
    <row r="810" spans="1:70" ht="16.5" customHeight="1" x14ac:dyDescent="0.3">
      <c r="A810" s="219"/>
      <c r="B810" s="219"/>
      <c r="C810" s="219"/>
      <c r="D810" s="219"/>
      <c r="E810" s="219"/>
      <c r="F810" s="219"/>
      <c r="G810" s="219"/>
      <c r="H810" s="219"/>
      <c r="I810" s="219"/>
      <c r="J810" s="219"/>
      <c r="K810" s="219"/>
      <c r="L810" s="219"/>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row>
    <row r="811" spans="1:70" ht="16.5" customHeight="1" x14ac:dyDescent="0.3">
      <c r="A811" s="219"/>
      <c r="B811" s="219"/>
      <c r="C811" s="219"/>
      <c r="D811" s="219"/>
      <c r="E811" s="219"/>
      <c r="F811" s="219"/>
      <c r="G811" s="219"/>
      <c r="H811" s="219"/>
      <c r="I811" s="219"/>
      <c r="J811" s="219"/>
      <c r="K811" s="219"/>
      <c r="L811" s="219"/>
      <c r="M811" s="210"/>
      <c r="N811" s="210"/>
      <c r="O811" s="210"/>
      <c r="P811" s="210"/>
      <c r="Q811" s="210"/>
      <c r="R811" s="210"/>
      <c r="S811" s="210"/>
      <c r="T811" s="210"/>
      <c r="U811" s="210"/>
      <c r="V811" s="210"/>
      <c r="W811" s="210"/>
      <c r="X811" s="210"/>
      <c r="Y811" s="210"/>
      <c r="Z811" s="210"/>
      <c r="AA811" s="210"/>
      <c r="AB811" s="210"/>
      <c r="AC811" s="210"/>
      <c r="AD811" s="210"/>
      <c r="AE811" s="210"/>
      <c r="AF811" s="210"/>
      <c r="AG811" s="210"/>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c r="BI811" s="210"/>
      <c r="BJ811" s="210"/>
      <c r="BK811" s="210"/>
      <c r="BL811" s="210"/>
      <c r="BM811" s="210"/>
      <c r="BN811" s="210"/>
      <c r="BO811" s="210"/>
      <c r="BP811" s="210"/>
      <c r="BQ811" s="210"/>
      <c r="BR811" s="210"/>
    </row>
    <row r="812" spans="1:70" ht="16.5" customHeight="1" x14ac:dyDescent="0.3">
      <c r="A812" s="219"/>
      <c r="B812" s="219"/>
      <c r="C812" s="219"/>
      <c r="D812" s="219"/>
      <c r="E812" s="219"/>
      <c r="F812" s="219"/>
      <c r="G812" s="219"/>
      <c r="H812" s="219"/>
      <c r="I812" s="219"/>
      <c r="J812" s="219"/>
      <c r="K812" s="219"/>
      <c r="L812" s="219"/>
      <c r="M812" s="210"/>
      <c r="N812" s="210"/>
      <c r="O812" s="210"/>
      <c r="P812" s="210"/>
      <c r="Q812" s="210"/>
      <c r="R812" s="210"/>
      <c r="S812" s="210"/>
      <c r="T812" s="210"/>
      <c r="U812" s="210"/>
      <c r="V812" s="210"/>
      <c r="W812" s="210"/>
      <c r="X812" s="210"/>
      <c r="Y812" s="210"/>
      <c r="Z812" s="210"/>
      <c r="AA812" s="210"/>
      <c r="AB812" s="210"/>
      <c r="AC812" s="210"/>
      <c r="AD812" s="210"/>
      <c r="AE812" s="210"/>
      <c r="AF812" s="210"/>
      <c r="AG812" s="210"/>
      <c r="AH812" s="210"/>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c r="BI812" s="210"/>
      <c r="BJ812" s="210"/>
      <c r="BK812" s="210"/>
      <c r="BL812" s="210"/>
      <c r="BM812" s="210"/>
      <c r="BN812" s="210"/>
      <c r="BO812" s="210"/>
      <c r="BP812" s="210"/>
      <c r="BQ812" s="210"/>
      <c r="BR812" s="210"/>
    </row>
    <row r="813" spans="1:70" ht="16.5" customHeight="1" x14ac:dyDescent="0.3">
      <c r="A813" s="219"/>
      <c r="B813" s="219"/>
      <c r="C813" s="219"/>
      <c r="D813" s="219"/>
      <c r="E813" s="219"/>
      <c r="F813" s="219"/>
      <c r="G813" s="219"/>
      <c r="H813" s="219"/>
      <c r="I813" s="219"/>
      <c r="J813" s="219"/>
      <c r="K813" s="219"/>
      <c r="L813" s="219"/>
      <c r="M813" s="210"/>
      <c r="N813" s="210"/>
      <c r="O813" s="210"/>
      <c r="P813" s="210"/>
      <c r="Q813" s="210"/>
      <c r="R813" s="210"/>
      <c r="S813" s="210"/>
      <c r="T813" s="210"/>
      <c r="U813" s="210"/>
      <c r="V813" s="210"/>
      <c r="W813" s="210"/>
      <c r="X813" s="210"/>
      <c r="Y813" s="210"/>
      <c r="Z813" s="210"/>
      <c r="AA813" s="210"/>
      <c r="AB813" s="210"/>
      <c r="AC813" s="210"/>
      <c r="AD813" s="210"/>
      <c r="AE813" s="210"/>
      <c r="AF813" s="210"/>
      <c r="AG813" s="210"/>
      <c r="AH813" s="210"/>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c r="BI813" s="210"/>
      <c r="BJ813" s="210"/>
      <c r="BK813" s="210"/>
      <c r="BL813" s="210"/>
      <c r="BM813" s="210"/>
      <c r="BN813" s="210"/>
      <c r="BO813" s="210"/>
      <c r="BP813" s="210"/>
      <c r="BQ813" s="210"/>
      <c r="BR813" s="210"/>
    </row>
    <row r="814" spans="1:70" ht="16.5" customHeight="1" x14ac:dyDescent="0.3">
      <c r="A814" s="219"/>
      <c r="B814" s="219"/>
      <c r="C814" s="219"/>
      <c r="D814" s="219"/>
      <c r="E814" s="219"/>
      <c r="F814" s="219"/>
      <c r="G814" s="219"/>
      <c r="H814" s="219"/>
      <c r="I814" s="219"/>
      <c r="J814" s="219"/>
      <c r="K814" s="219"/>
      <c r="L814" s="219"/>
      <c r="M814" s="210"/>
      <c r="N814" s="210"/>
      <c r="O814" s="210"/>
      <c r="P814" s="210"/>
      <c r="Q814" s="210"/>
      <c r="R814" s="210"/>
      <c r="S814" s="210"/>
      <c r="T814" s="210"/>
      <c r="U814" s="210"/>
      <c r="V814" s="210"/>
      <c r="W814" s="210"/>
      <c r="X814" s="210"/>
      <c r="Y814" s="210"/>
      <c r="Z814" s="210"/>
      <c r="AA814" s="210"/>
      <c r="AB814" s="210"/>
      <c r="AC814" s="210"/>
      <c r="AD814" s="210"/>
      <c r="AE814" s="210"/>
      <c r="AF814" s="210"/>
      <c r="AG814" s="210"/>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c r="BI814" s="210"/>
      <c r="BJ814" s="210"/>
      <c r="BK814" s="210"/>
      <c r="BL814" s="210"/>
      <c r="BM814" s="210"/>
      <c r="BN814" s="210"/>
      <c r="BO814" s="210"/>
      <c r="BP814" s="210"/>
      <c r="BQ814" s="210"/>
      <c r="BR814" s="210"/>
    </row>
    <row r="815" spans="1:70" ht="16.5" customHeight="1" x14ac:dyDescent="0.3">
      <c r="A815" s="219"/>
      <c r="B815" s="219"/>
      <c r="C815" s="219"/>
      <c r="D815" s="219"/>
      <c r="E815" s="219"/>
      <c r="F815" s="219"/>
      <c r="G815" s="219"/>
      <c r="H815" s="219"/>
      <c r="I815" s="219"/>
      <c r="J815" s="219"/>
      <c r="K815" s="219"/>
      <c r="L815" s="219"/>
      <c r="M815" s="210"/>
      <c r="N815" s="210"/>
      <c r="O815" s="210"/>
      <c r="P815" s="210"/>
      <c r="Q815" s="210"/>
      <c r="R815" s="210"/>
      <c r="S815" s="210"/>
      <c r="T815" s="210"/>
      <c r="U815" s="210"/>
      <c r="V815" s="210"/>
      <c r="W815" s="210"/>
      <c r="X815" s="210"/>
      <c r="Y815" s="210"/>
      <c r="Z815" s="210"/>
      <c r="AA815" s="210"/>
      <c r="AB815" s="210"/>
      <c r="AC815" s="210"/>
      <c r="AD815" s="210"/>
      <c r="AE815" s="210"/>
      <c r="AF815" s="210"/>
      <c r="AG815" s="210"/>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c r="BI815" s="210"/>
      <c r="BJ815" s="210"/>
      <c r="BK815" s="210"/>
      <c r="BL815" s="210"/>
      <c r="BM815" s="210"/>
      <c r="BN815" s="210"/>
      <c r="BO815" s="210"/>
      <c r="BP815" s="210"/>
      <c r="BQ815" s="210"/>
      <c r="BR815" s="210"/>
    </row>
    <row r="816" spans="1:70" ht="16.5" customHeight="1" x14ac:dyDescent="0.3">
      <c r="A816" s="219"/>
      <c r="B816" s="219"/>
      <c r="C816" s="219"/>
      <c r="D816" s="219"/>
      <c r="E816" s="219"/>
      <c r="F816" s="219"/>
      <c r="G816" s="219"/>
      <c r="H816" s="219"/>
      <c r="I816" s="219"/>
      <c r="J816" s="219"/>
      <c r="K816" s="219"/>
      <c r="L816" s="219"/>
      <c r="M816" s="210"/>
      <c r="N816" s="210"/>
      <c r="O816" s="210"/>
      <c r="P816" s="210"/>
      <c r="Q816" s="210"/>
      <c r="R816" s="210"/>
      <c r="S816" s="210"/>
      <c r="T816" s="210"/>
      <c r="U816" s="210"/>
      <c r="V816" s="210"/>
      <c r="W816" s="210"/>
      <c r="X816" s="210"/>
      <c r="Y816" s="210"/>
      <c r="Z816" s="210"/>
      <c r="AA816" s="210"/>
      <c r="AB816" s="210"/>
      <c r="AC816" s="210"/>
      <c r="AD816" s="210"/>
      <c r="AE816" s="210"/>
      <c r="AF816" s="210"/>
      <c r="AG816" s="210"/>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c r="BI816" s="210"/>
      <c r="BJ816" s="210"/>
      <c r="BK816" s="210"/>
      <c r="BL816" s="210"/>
      <c r="BM816" s="210"/>
      <c r="BN816" s="210"/>
      <c r="BO816" s="210"/>
      <c r="BP816" s="210"/>
      <c r="BQ816" s="210"/>
      <c r="BR816" s="210"/>
    </row>
    <row r="817" spans="1:70" ht="16.5" customHeight="1" x14ac:dyDescent="0.3">
      <c r="A817" s="219"/>
      <c r="B817" s="219"/>
      <c r="C817" s="219"/>
      <c r="D817" s="219"/>
      <c r="E817" s="219"/>
      <c r="F817" s="219"/>
      <c r="G817" s="219"/>
      <c r="H817" s="219"/>
      <c r="I817" s="219"/>
      <c r="J817" s="219"/>
      <c r="K817" s="219"/>
      <c r="L817" s="219"/>
      <c r="M817" s="210"/>
      <c r="N817" s="210"/>
      <c r="O817" s="210"/>
      <c r="P817" s="210"/>
      <c r="Q817" s="210"/>
      <c r="R817" s="210"/>
      <c r="S817" s="210"/>
      <c r="T817" s="210"/>
      <c r="U817" s="210"/>
      <c r="V817" s="210"/>
      <c r="W817" s="210"/>
      <c r="X817" s="210"/>
      <c r="Y817" s="210"/>
      <c r="Z817" s="210"/>
      <c r="AA817" s="210"/>
      <c r="AB817" s="210"/>
      <c r="AC817" s="210"/>
      <c r="AD817" s="210"/>
      <c r="AE817" s="210"/>
      <c r="AF817" s="210"/>
      <c r="AG817" s="210"/>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c r="BI817" s="210"/>
      <c r="BJ817" s="210"/>
      <c r="BK817" s="210"/>
      <c r="BL817" s="210"/>
      <c r="BM817" s="210"/>
      <c r="BN817" s="210"/>
      <c r="BO817" s="210"/>
      <c r="BP817" s="210"/>
      <c r="BQ817" s="210"/>
      <c r="BR817" s="210"/>
    </row>
    <row r="818" spans="1:70" ht="16.5" customHeight="1" x14ac:dyDescent="0.3">
      <c r="A818" s="219"/>
      <c r="B818" s="219"/>
      <c r="C818" s="219"/>
      <c r="D818" s="219"/>
      <c r="E818" s="219"/>
      <c r="F818" s="219"/>
      <c r="G818" s="219"/>
      <c r="H818" s="219"/>
      <c r="I818" s="219"/>
      <c r="J818" s="219"/>
      <c r="K818" s="219"/>
      <c r="L818" s="219"/>
      <c r="M818" s="210"/>
      <c r="N818" s="210"/>
      <c r="O818" s="210"/>
      <c r="P818" s="210"/>
      <c r="Q818" s="210"/>
      <c r="R818" s="210"/>
      <c r="S818" s="210"/>
      <c r="T818" s="210"/>
      <c r="U818" s="210"/>
      <c r="V818" s="210"/>
      <c r="W818" s="210"/>
      <c r="X818" s="210"/>
      <c r="Y818" s="210"/>
      <c r="Z818" s="210"/>
      <c r="AA818" s="210"/>
      <c r="AB818" s="210"/>
      <c r="AC818" s="210"/>
      <c r="AD818" s="210"/>
      <c r="AE818" s="210"/>
      <c r="AF818" s="210"/>
      <c r="AG818" s="210"/>
      <c r="AH818" s="210"/>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c r="BI818" s="210"/>
      <c r="BJ818" s="210"/>
      <c r="BK818" s="210"/>
      <c r="BL818" s="210"/>
      <c r="BM818" s="210"/>
      <c r="BN818" s="210"/>
      <c r="BO818" s="210"/>
      <c r="BP818" s="210"/>
      <c r="BQ818" s="210"/>
      <c r="BR818" s="210"/>
    </row>
    <row r="819" spans="1:70" ht="16.5" customHeight="1" x14ac:dyDescent="0.3">
      <c r="A819" s="219"/>
      <c r="B819" s="219"/>
      <c r="C819" s="219"/>
      <c r="D819" s="219"/>
      <c r="E819" s="219"/>
      <c r="F819" s="219"/>
      <c r="G819" s="219"/>
      <c r="H819" s="219"/>
      <c r="I819" s="219"/>
      <c r="J819" s="219"/>
      <c r="K819" s="219"/>
      <c r="L819" s="219"/>
      <c r="M819" s="210"/>
      <c r="N819" s="210"/>
      <c r="O819" s="210"/>
      <c r="P819" s="210"/>
      <c r="Q819" s="210"/>
      <c r="R819" s="210"/>
      <c r="S819" s="210"/>
      <c r="T819" s="210"/>
      <c r="U819" s="210"/>
      <c r="V819" s="210"/>
      <c r="W819" s="210"/>
      <c r="X819" s="210"/>
      <c r="Y819" s="210"/>
      <c r="Z819" s="210"/>
      <c r="AA819" s="210"/>
      <c r="AB819" s="210"/>
      <c r="AC819" s="210"/>
      <c r="AD819" s="210"/>
      <c r="AE819" s="210"/>
      <c r="AF819" s="210"/>
      <c r="AG819" s="210"/>
      <c r="AH819" s="210"/>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c r="BI819" s="210"/>
      <c r="BJ819" s="210"/>
      <c r="BK819" s="210"/>
      <c r="BL819" s="210"/>
      <c r="BM819" s="210"/>
      <c r="BN819" s="210"/>
      <c r="BO819" s="210"/>
      <c r="BP819" s="210"/>
      <c r="BQ819" s="210"/>
      <c r="BR819" s="210"/>
    </row>
    <row r="820" spans="1:70" ht="16.5" customHeight="1" x14ac:dyDescent="0.3">
      <c r="A820" s="219"/>
      <c r="B820" s="219"/>
      <c r="C820" s="219"/>
      <c r="D820" s="219"/>
      <c r="E820" s="219"/>
      <c r="F820" s="219"/>
      <c r="G820" s="219"/>
      <c r="H820" s="219"/>
      <c r="I820" s="219"/>
      <c r="J820" s="219"/>
      <c r="K820" s="219"/>
      <c r="L820" s="219"/>
      <c r="M820" s="210"/>
      <c r="N820" s="210"/>
      <c r="O820" s="210"/>
      <c r="P820" s="210"/>
      <c r="Q820" s="210"/>
      <c r="R820" s="210"/>
      <c r="S820" s="210"/>
      <c r="T820" s="210"/>
      <c r="U820" s="210"/>
      <c r="V820" s="210"/>
      <c r="W820" s="210"/>
      <c r="X820" s="210"/>
      <c r="Y820" s="210"/>
      <c r="Z820" s="210"/>
      <c r="AA820" s="210"/>
      <c r="AB820" s="210"/>
      <c r="AC820" s="210"/>
      <c r="AD820" s="210"/>
      <c r="AE820" s="210"/>
      <c r="AF820" s="210"/>
      <c r="AG820" s="210"/>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c r="BI820" s="210"/>
      <c r="BJ820" s="210"/>
      <c r="BK820" s="210"/>
      <c r="BL820" s="210"/>
      <c r="BM820" s="210"/>
      <c r="BN820" s="210"/>
      <c r="BO820" s="210"/>
      <c r="BP820" s="210"/>
      <c r="BQ820" s="210"/>
      <c r="BR820" s="210"/>
    </row>
    <row r="821" spans="1:70" ht="16.5" customHeight="1" x14ac:dyDescent="0.3">
      <c r="A821" s="219"/>
      <c r="B821" s="219"/>
      <c r="C821" s="219"/>
      <c r="D821" s="219"/>
      <c r="E821" s="219"/>
      <c r="F821" s="219"/>
      <c r="G821" s="219"/>
      <c r="H821" s="219"/>
      <c r="I821" s="219"/>
      <c r="J821" s="219"/>
      <c r="K821" s="219"/>
      <c r="L821" s="219"/>
      <c r="M821" s="210"/>
      <c r="N821" s="210"/>
      <c r="O821" s="210"/>
      <c r="P821" s="210"/>
      <c r="Q821" s="210"/>
      <c r="R821" s="210"/>
      <c r="S821" s="210"/>
      <c r="T821" s="210"/>
      <c r="U821" s="210"/>
      <c r="V821" s="210"/>
      <c r="W821" s="210"/>
      <c r="X821" s="210"/>
      <c r="Y821" s="210"/>
      <c r="Z821" s="210"/>
      <c r="AA821" s="210"/>
      <c r="AB821" s="210"/>
      <c r="AC821" s="210"/>
      <c r="AD821" s="210"/>
      <c r="AE821" s="210"/>
      <c r="AF821" s="210"/>
      <c r="AG821" s="210"/>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c r="BI821" s="210"/>
      <c r="BJ821" s="210"/>
      <c r="BK821" s="210"/>
      <c r="BL821" s="210"/>
      <c r="BM821" s="210"/>
      <c r="BN821" s="210"/>
      <c r="BO821" s="210"/>
      <c r="BP821" s="210"/>
      <c r="BQ821" s="210"/>
      <c r="BR821" s="210"/>
    </row>
    <row r="822" spans="1:70" ht="16.5" customHeight="1" x14ac:dyDescent="0.3">
      <c r="A822" s="219"/>
      <c r="B822" s="219"/>
      <c r="C822" s="219"/>
      <c r="D822" s="219"/>
      <c r="E822" s="219"/>
      <c r="F822" s="219"/>
      <c r="G822" s="219"/>
      <c r="H822" s="219"/>
      <c r="I822" s="219"/>
      <c r="J822" s="219"/>
      <c r="K822" s="219"/>
      <c r="L822" s="219"/>
      <c r="M822" s="210"/>
      <c r="N822" s="210"/>
      <c r="O822" s="210"/>
      <c r="P822" s="210"/>
      <c r="Q822" s="210"/>
      <c r="R822" s="210"/>
      <c r="S822" s="210"/>
      <c r="T822" s="210"/>
      <c r="U822" s="210"/>
      <c r="V822" s="210"/>
      <c r="W822" s="210"/>
      <c r="X822" s="210"/>
      <c r="Y822" s="210"/>
      <c r="Z822" s="210"/>
      <c r="AA822" s="210"/>
      <c r="AB822" s="210"/>
      <c r="AC822" s="210"/>
      <c r="AD822" s="210"/>
      <c r="AE822" s="210"/>
      <c r="AF822" s="210"/>
      <c r="AG822" s="210"/>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c r="BI822" s="210"/>
      <c r="BJ822" s="210"/>
      <c r="BK822" s="210"/>
      <c r="BL822" s="210"/>
      <c r="BM822" s="210"/>
      <c r="BN822" s="210"/>
      <c r="BO822" s="210"/>
      <c r="BP822" s="210"/>
      <c r="BQ822" s="210"/>
      <c r="BR822" s="210"/>
    </row>
    <row r="823" spans="1:70" ht="16.5" customHeight="1" x14ac:dyDescent="0.3">
      <c r="A823" s="219"/>
      <c r="B823" s="219"/>
      <c r="C823" s="219"/>
      <c r="D823" s="219"/>
      <c r="E823" s="219"/>
      <c r="F823" s="219"/>
      <c r="G823" s="219"/>
      <c r="H823" s="219"/>
      <c r="I823" s="219"/>
      <c r="J823" s="219"/>
      <c r="K823" s="219"/>
      <c r="L823" s="219"/>
      <c r="M823" s="210"/>
      <c r="N823" s="210"/>
      <c r="O823" s="210"/>
      <c r="P823" s="210"/>
      <c r="Q823" s="210"/>
      <c r="R823" s="210"/>
      <c r="S823" s="210"/>
      <c r="T823" s="210"/>
      <c r="U823" s="210"/>
      <c r="V823" s="210"/>
      <c r="W823" s="210"/>
      <c r="X823" s="210"/>
      <c r="Y823" s="210"/>
      <c r="Z823" s="210"/>
      <c r="AA823" s="210"/>
      <c r="AB823" s="210"/>
      <c r="AC823" s="210"/>
      <c r="AD823" s="210"/>
      <c r="AE823" s="210"/>
      <c r="AF823" s="210"/>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c r="BI823" s="210"/>
      <c r="BJ823" s="210"/>
      <c r="BK823" s="210"/>
      <c r="BL823" s="210"/>
      <c r="BM823" s="210"/>
      <c r="BN823" s="210"/>
      <c r="BO823" s="210"/>
      <c r="BP823" s="210"/>
      <c r="BQ823" s="210"/>
      <c r="BR823" s="210"/>
    </row>
    <row r="824" spans="1:70" ht="16.5" customHeight="1" x14ac:dyDescent="0.3">
      <c r="A824" s="219"/>
      <c r="B824" s="219"/>
      <c r="C824" s="219"/>
      <c r="D824" s="219"/>
      <c r="E824" s="219"/>
      <c r="F824" s="219"/>
      <c r="G824" s="219"/>
      <c r="H824" s="219"/>
      <c r="I824" s="219"/>
      <c r="J824" s="219"/>
      <c r="K824" s="219"/>
      <c r="L824" s="219"/>
      <c r="M824" s="210"/>
      <c r="N824" s="210"/>
      <c r="O824" s="210"/>
      <c r="P824" s="210"/>
      <c r="Q824" s="210"/>
      <c r="R824" s="210"/>
      <c r="S824" s="210"/>
      <c r="T824" s="210"/>
      <c r="U824" s="210"/>
      <c r="V824" s="210"/>
      <c r="W824" s="210"/>
      <c r="X824" s="210"/>
      <c r="Y824" s="210"/>
      <c r="Z824" s="210"/>
      <c r="AA824" s="210"/>
      <c r="AB824" s="210"/>
      <c r="AC824" s="210"/>
      <c r="AD824" s="210"/>
      <c r="AE824" s="210"/>
      <c r="AF824" s="210"/>
      <c r="AG824" s="210"/>
      <c r="AH824" s="210"/>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c r="BI824" s="210"/>
      <c r="BJ824" s="210"/>
      <c r="BK824" s="210"/>
      <c r="BL824" s="210"/>
      <c r="BM824" s="210"/>
      <c r="BN824" s="210"/>
      <c r="BO824" s="210"/>
      <c r="BP824" s="210"/>
      <c r="BQ824" s="210"/>
      <c r="BR824" s="210"/>
    </row>
    <row r="825" spans="1:70" ht="16.5" customHeight="1" x14ac:dyDescent="0.3">
      <c r="A825" s="219"/>
      <c r="B825" s="219"/>
      <c r="C825" s="219"/>
      <c r="D825" s="219"/>
      <c r="E825" s="219"/>
      <c r="F825" s="219"/>
      <c r="G825" s="219"/>
      <c r="H825" s="219"/>
      <c r="I825" s="219"/>
      <c r="J825" s="219"/>
      <c r="K825" s="219"/>
      <c r="L825" s="219"/>
      <c r="M825" s="210"/>
      <c r="N825" s="210"/>
      <c r="O825" s="210"/>
      <c r="P825" s="210"/>
      <c r="Q825" s="210"/>
      <c r="R825" s="210"/>
      <c r="S825" s="210"/>
      <c r="T825" s="210"/>
      <c r="U825" s="210"/>
      <c r="V825" s="210"/>
      <c r="W825" s="210"/>
      <c r="X825" s="210"/>
      <c r="Y825" s="210"/>
      <c r="Z825" s="210"/>
      <c r="AA825" s="210"/>
      <c r="AB825" s="210"/>
      <c r="AC825" s="210"/>
      <c r="AD825" s="210"/>
      <c r="AE825" s="210"/>
      <c r="AF825" s="210"/>
      <c r="AG825" s="210"/>
      <c r="AH825" s="210"/>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c r="BI825" s="210"/>
      <c r="BJ825" s="210"/>
      <c r="BK825" s="210"/>
      <c r="BL825" s="210"/>
      <c r="BM825" s="210"/>
      <c r="BN825" s="210"/>
      <c r="BO825" s="210"/>
      <c r="BP825" s="210"/>
      <c r="BQ825" s="210"/>
      <c r="BR825" s="210"/>
    </row>
    <row r="826" spans="1:70" ht="16.5" customHeight="1" x14ac:dyDescent="0.3">
      <c r="A826" s="219"/>
      <c r="B826" s="219"/>
      <c r="C826" s="219"/>
      <c r="D826" s="219"/>
      <c r="E826" s="219"/>
      <c r="F826" s="219"/>
      <c r="G826" s="219"/>
      <c r="H826" s="219"/>
      <c r="I826" s="219"/>
      <c r="J826" s="219"/>
      <c r="K826" s="219"/>
      <c r="L826" s="219"/>
      <c r="M826" s="210"/>
      <c r="N826" s="210"/>
      <c r="O826" s="210"/>
      <c r="P826" s="210"/>
      <c r="Q826" s="210"/>
      <c r="R826" s="210"/>
      <c r="S826" s="210"/>
      <c r="T826" s="210"/>
      <c r="U826" s="210"/>
      <c r="V826" s="210"/>
      <c r="W826" s="210"/>
      <c r="X826" s="210"/>
      <c r="Y826" s="210"/>
      <c r="Z826" s="210"/>
      <c r="AA826" s="210"/>
      <c r="AB826" s="210"/>
      <c r="AC826" s="210"/>
      <c r="AD826" s="210"/>
      <c r="AE826" s="210"/>
      <c r="AF826" s="210"/>
      <c r="AG826" s="210"/>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c r="BI826" s="210"/>
      <c r="BJ826" s="210"/>
      <c r="BK826" s="210"/>
      <c r="BL826" s="210"/>
      <c r="BM826" s="210"/>
      <c r="BN826" s="210"/>
      <c r="BO826" s="210"/>
      <c r="BP826" s="210"/>
      <c r="BQ826" s="210"/>
      <c r="BR826" s="210"/>
    </row>
    <row r="827" spans="1:70" ht="16.5" customHeight="1" x14ac:dyDescent="0.3">
      <c r="A827" s="219"/>
      <c r="B827" s="219"/>
      <c r="C827" s="219"/>
      <c r="D827" s="219"/>
      <c r="E827" s="219"/>
      <c r="F827" s="219"/>
      <c r="G827" s="219"/>
      <c r="H827" s="219"/>
      <c r="I827" s="219"/>
      <c r="J827" s="219"/>
      <c r="K827" s="219"/>
      <c r="L827" s="219"/>
      <c r="M827" s="210"/>
      <c r="N827" s="210"/>
      <c r="O827" s="210"/>
      <c r="P827" s="210"/>
      <c r="Q827" s="210"/>
      <c r="R827" s="210"/>
      <c r="S827" s="210"/>
      <c r="T827" s="210"/>
      <c r="U827" s="210"/>
      <c r="V827" s="210"/>
      <c r="W827" s="210"/>
      <c r="X827" s="210"/>
      <c r="Y827" s="210"/>
      <c r="Z827" s="210"/>
      <c r="AA827" s="210"/>
      <c r="AB827" s="210"/>
      <c r="AC827" s="210"/>
      <c r="AD827" s="210"/>
      <c r="AE827" s="210"/>
      <c r="AF827" s="210"/>
      <c r="AG827" s="210"/>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c r="BI827" s="210"/>
      <c r="BJ827" s="210"/>
      <c r="BK827" s="210"/>
      <c r="BL827" s="210"/>
      <c r="BM827" s="210"/>
      <c r="BN827" s="210"/>
      <c r="BO827" s="210"/>
      <c r="BP827" s="210"/>
      <c r="BQ827" s="210"/>
      <c r="BR827" s="210"/>
    </row>
    <row r="828" spans="1:70" ht="16.5" customHeight="1" x14ac:dyDescent="0.3">
      <c r="A828" s="219"/>
      <c r="B828" s="219"/>
      <c r="C828" s="219"/>
      <c r="D828" s="219"/>
      <c r="E828" s="219"/>
      <c r="F828" s="219"/>
      <c r="G828" s="219"/>
      <c r="H828" s="219"/>
      <c r="I828" s="219"/>
      <c r="J828" s="219"/>
      <c r="K828" s="219"/>
      <c r="L828" s="219"/>
      <c r="M828" s="210"/>
      <c r="N828" s="210"/>
      <c r="O828" s="210"/>
      <c r="P828" s="210"/>
      <c r="Q828" s="210"/>
      <c r="R828" s="210"/>
      <c r="S828" s="210"/>
      <c r="T828" s="210"/>
      <c r="U828" s="210"/>
      <c r="V828" s="210"/>
      <c r="W828" s="210"/>
      <c r="X828" s="210"/>
      <c r="Y828" s="210"/>
      <c r="Z828" s="210"/>
      <c r="AA828" s="210"/>
      <c r="AB828" s="210"/>
      <c r="AC828" s="210"/>
      <c r="AD828" s="210"/>
      <c r="AE828" s="210"/>
      <c r="AF828" s="210"/>
      <c r="AG828" s="210"/>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c r="BI828" s="210"/>
      <c r="BJ828" s="210"/>
      <c r="BK828" s="210"/>
      <c r="BL828" s="210"/>
      <c r="BM828" s="210"/>
      <c r="BN828" s="210"/>
      <c r="BO828" s="210"/>
      <c r="BP828" s="210"/>
      <c r="BQ828" s="210"/>
      <c r="BR828" s="210"/>
    </row>
    <row r="829" spans="1:70" ht="16.5" customHeight="1" x14ac:dyDescent="0.3">
      <c r="A829" s="219"/>
      <c r="B829" s="219"/>
      <c r="C829" s="219"/>
      <c r="D829" s="219"/>
      <c r="E829" s="219"/>
      <c r="F829" s="219"/>
      <c r="G829" s="219"/>
      <c r="H829" s="219"/>
      <c r="I829" s="219"/>
      <c r="J829" s="219"/>
      <c r="K829" s="219"/>
      <c r="L829" s="219"/>
      <c r="M829" s="210"/>
      <c r="N829" s="210"/>
      <c r="O829" s="210"/>
      <c r="P829" s="210"/>
      <c r="Q829" s="210"/>
      <c r="R829" s="210"/>
      <c r="S829" s="210"/>
      <c r="T829" s="210"/>
      <c r="U829" s="210"/>
      <c r="V829" s="210"/>
      <c r="W829" s="210"/>
      <c r="X829" s="210"/>
      <c r="Y829" s="210"/>
      <c r="Z829" s="210"/>
      <c r="AA829" s="210"/>
      <c r="AB829" s="210"/>
      <c r="AC829" s="210"/>
      <c r="AD829" s="210"/>
      <c r="AE829" s="210"/>
      <c r="AF829" s="210"/>
      <c r="AG829" s="210"/>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c r="BI829" s="210"/>
      <c r="BJ829" s="210"/>
      <c r="BK829" s="210"/>
      <c r="BL829" s="210"/>
      <c r="BM829" s="210"/>
      <c r="BN829" s="210"/>
      <c r="BO829" s="210"/>
      <c r="BP829" s="210"/>
      <c r="BQ829" s="210"/>
      <c r="BR829" s="210"/>
    </row>
    <row r="830" spans="1:70" ht="16.5" customHeight="1" x14ac:dyDescent="0.3">
      <c r="A830" s="219"/>
      <c r="B830" s="219"/>
      <c r="C830" s="219"/>
      <c r="D830" s="219"/>
      <c r="E830" s="219"/>
      <c r="F830" s="219"/>
      <c r="G830" s="219"/>
      <c r="H830" s="219"/>
      <c r="I830" s="219"/>
      <c r="J830" s="219"/>
      <c r="K830" s="219"/>
      <c r="L830" s="219"/>
      <c r="M830" s="210"/>
      <c r="N830" s="210"/>
      <c r="O830" s="210"/>
      <c r="P830" s="210"/>
      <c r="Q830" s="210"/>
      <c r="R830" s="210"/>
      <c r="S830" s="210"/>
      <c r="T830" s="210"/>
      <c r="U830" s="210"/>
      <c r="V830" s="210"/>
      <c r="W830" s="210"/>
      <c r="X830" s="210"/>
      <c r="Y830" s="210"/>
      <c r="Z830" s="210"/>
      <c r="AA830" s="210"/>
      <c r="AB830" s="210"/>
      <c r="AC830" s="210"/>
      <c r="AD830" s="210"/>
      <c r="AE830" s="210"/>
      <c r="AF830" s="210"/>
      <c r="AG830" s="210"/>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c r="BI830" s="210"/>
      <c r="BJ830" s="210"/>
      <c r="BK830" s="210"/>
      <c r="BL830" s="210"/>
      <c r="BM830" s="210"/>
      <c r="BN830" s="210"/>
      <c r="BO830" s="210"/>
      <c r="BP830" s="210"/>
      <c r="BQ830" s="210"/>
      <c r="BR830" s="210"/>
    </row>
    <row r="831" spans="1:70" ht="16.5" customHeight="1" x14ac:dyDescent="0.3">
      <c r="A831" s="219"/>
      <c r="B831" s="219"/>
      <c r="C831" s="219"/>
      <c r="D831" s="219"/>
      <c r="E831" s="219"/>
      <c r="F831" s="219"/>
      <c r="G831" s="219"/>
      <c r="H831" s="219"/>
      <c r="I831" s="219"/>
      <c r="J831" s="219"/>
      <c r="K831" s="219"/>
      <c r="L831" s="219"/>
      <c r="M831" s="210"/>
      <c r="N831" s="210"/>
      <c r="O831" s="210"/>
      <c r="P831" s="210"/>
      <c r="Q831" s="210"/>
      <c r="R831" s="210"/>
      <c r="S831" s="210"/>
      <c r="T831" s="210"/>
      <c r="U831" s="210"/>
      <c r="V831" s="210"/>
      <c r="W831" s="210"/>
      <c r="X831" s="210"/>
      <c r="Y831" s="210"/>
      <c r="Z831" s="210"/>
      <c r="AA831" s="210"/>
      <c r="AB831" s="210"/>
      <c r="AC831" s="210"/>
      <c r="AD831" s="210"/>
      <c r="AE831" s="210"/>
      <c r="AF831" s="210"/>
      <c r="AG831" s="210"/>
      <c r="AH831" s="210"/>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c r="BI831" s="210"/>
      <c r="BJ831" s="210"/>
      <c r="BK831" s="210"/>
      <c r="BL831" s="210"/>
      <c r="BM831" s="210"/>
      <c r="BN831" s="210"/>
      <c r="BO831" s="210"/>
      <c r="BP831" s="210"/>
      <c r="BQ831" s="210"/>
      <c r="BR831" s="210"/>
    </row>
    <row r="832" spans="1:70" ht="16.5" customHeight="1" x14ac:dyDescent="0.3">
      <c r="A832" s="219"/>
      <c r="B832" s="219"/>
      <c r="C832" s="219"/>
      <c r="D832" s="219"/>
      <c r="E832" s="219"/>
      <c r="F832" s="219"/>
      <c r="G832" s="219"/>
      <c r="H832" s="219"/>
      <c r="I832" s="219"/>
      <c r="J832" s="219"/>
      <c r="K832" s="219"/>
      <c r="L832" s="219"/>
      <c r="M832" s="210"/>
      <c r="N832" s="210"/>
      <c r="O832" s="210"/>
      <c r="P832" s="210"/>
      <c r="Q832" s="210"/>
      <c r="R832" s="210"/>
      <c r="S832" s="210"/>
      <c r="T832" s="210"/>
      <c r="U832" s="210"/>
      <c r="V832" s="210"/>
      <c r="W832" s="210"/>
      <c r="X832" s="210"/>
      <c r="Y832" s="210"/>
      <c r="Z832" s="210"/>
      <c r="AA832" s="210"/>
      <c r="AB832" s="210"/>
      <c r="AC832" s="210"/>
      <c r="AD832" s="210"/>
      <c r="AE832" s="210"/>
      <c r="AF832" s="210"/>
      <c r="AG832" s="210"/>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c r="BJ832" s="210"/>
      <c r="BK832" s="210"/>
      <c r="BL832" s="210"/>
      <c r="BM832" s="210"/>
      <c r="BN832" s="210"/>
      <c r="BO832" s="210"/>
      <c r="BP832" s="210"/>
      <c r="BQ832" s="210"/>
      <c r="BR832" s="210"/>
    </row>
    <row r="833" spans="1:70" ht="16.5" customHeight="1" x14ac:dyDescent="0.3">
      <c r="A833" s="219"/>
      <c r="B833" s="219"/>
      <c r="C833" s="219"/>
      <c r="D833" s="219"/>
      <c r="E833" s="219"/>
      <c r="F833" s="219"/>
      <c r="G833" s="219"/>
      <c r="H833" s="219"/>
      <c r="I833" s="219"/>
      <c r="J833" s="219"/>
      <c r="K833" s="219"/>
      <c r="L833" s="219"/>
      <c r="M833" s="210"/>
      <c r="N833" s="210"/>
      <c r="O833" s="210"/>
      <c r="P833" s="210"/>
      <c r="Q833" s="210"/>
      <c r="R833" s="210"/>
      <c r="S833" s="210"/>
      <c r="T833" s="210"/>
      <c r="U833" s="210"/>
      <c r="V833" s="210"/>
      <c r="W833" s="210"/>
      <c r="X833" s="210"/>
      <c r="Y833" s="210"/>
      <c r="Z833" s="210"/>
      <c r="AA833" s="210"/>
      <c r="AB833" s="210"/>
      <c r="AC833" s="210"/>
      <c r="AD833" s="210"/>
      <c r="AE833" s="210"/>
      <c r="AF833" s="210"/>
      <c r="AG833" s="210"/>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c r="BI833" s="210"/>
      <c r="BJ833" s="210"/>
      <c r="BK833" s="210"/>
      <c r="BL833" s="210"/>
      <c r="BM833" s="210"/>
      <c r="BN833" s="210"/>
      <c r="BO833" s="210"/>
      <c r="BP833" s="210"/>
      <c r="BQ833" s="210"/>
      <c r="BR833" s="210"/>
    </row>
    <row r="834" spans="1:70" ht="16.5" customHeight="1" x14ac:dyDescent="0.3">
      <c r="A834" s="219"/>
      <c r="B834" s="219"/>
      <c r="C834" s="219"/>
      <c r="D834" s="219"/>
      <c r="E834" s="219"/>
      <c r="F834" s="219"/>
      <c r="G834" s="219"/>
      <c r="H834" s="219"/>
      <c r="I834" s="219"/>
      <c r="J834" s="219"/>
      <c r="K834" s="219"/>
      <c r="L834" s="219"/>
      <c r="M834" s="210"/>
      <c r="N834" s="210"/>
      <c r="O834" s="210"/>
      <c r="P834" s="210"/>
      <c r="Q834" s="210"/>
      <c r="R834" s="210"/>
      <c r="S834" s="210"/>
      <c r="T834" s="210"/>
      <c r="U834" s="210"/>
      <c r="V834" s="210"/>
      <c r="W834" s="210"/>
      <c r="X834" s="210"/>
      <c r="Y834" s="210"/>
      <c r="Z834" s="210"/>
      <c r="AA834" s="210"/>
      <c r="AB834" s="210"/>
      <c r="AC834" s="210"/>
      <c r="AD834" s="210"/>
      <c r="AE834" s="210"/>
      <c r="AF834" s="210"/>
      <c r="AG834" s="210"/>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c r="BI834" s="210"/>
      <c r="BJ834" s="210"/>
      <c r="BK834" s="210"/>
      <c r="BL834" s="210"/>
      <c r="BM834" s="210"/>
      <c r="BN834" s="210"/>
      <c r="BO834" s="210"/>
      <c r="BP834" s="210"/>
      <c r="BQ834" s="210"/>
      <c r="BR834" s="210"/>
    </row>
    <row r="835" spans="1:70" ht="16.5" customHeight="1" x14ac:dyDescent="0.3">
      <c r="A835" s="219"/>
      <c r="B835" s="219"/>
      <c r="C835" s="219"/>
      <c r="D835" s="219"/>
      <c r="E835" s="219"/>
      <c r="F835" s="219"/>
      <c r="G835" s="219"/>
      <c r="H835" s="219"/>
      <c r="I835" s="219"/>
      <c r="J835" s="219"/>
      <c r="K835" s="219"/>
      <c r="L835" s="219"/>
      <c r="M835" s="210"/>
      <c r="N835" s="210"/>
      <c r="O835" s="210"/>
      <c r="P835" s="210"/>
      <c r="Q835" s="210"/>
      <c r="R835" s="210"/>
      <c r="S835" s="210"/>
      <c r="T835" s="210"/>
      <c r="U835" s="210"/>
      <c r="V835" s="210"/>
      <c r="W835" s="210"/>
      <c r="X835" s="210"/>
      <c r="Y835" s="210"/>
      <c r="Z835" s="210"/>
      <c r="AA835" s="210"/>
      <c r="AB835" s="210"/>
      <c r="AC835" s="210"/>
      <c r="AD835" s="210"/>
      <c r="AE835" s="210"/>
      <c r="AF835" s="210"/>
      <c r="AG835" s="210"/>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c r="BI835" s="210"/>
      <c r="BJ835" s="210"/>
      <c r="BK835" s="210"/>
      <c r="BL835" s="210"/>
      <c r="BM835" s="210"/>
      <c r="BN835" s="210"/>
      <c r="BO835" s="210"/>
      <c r="BP835" s="210"/>
      <c r="BQ835" s="210"/>
      <c r="BR835" s="210"/>
    </row>
    <row r="836" spans="1:70" ht="16.5" customHeight="1" x14ac:dyDescent="0.3">
      <c r="A836" s="219"/>
      <c r="B836" s="219"/>
      <c r="C836" s="219"/>
      <c r="D836" s="219"/>
      <c r="E836" s="219"/>
      <c r="F836" s="219"/>
      <c r="G836" s="219"/>
      <c r="H836" s="219"/>
      <c r="I836" s="219"/>
      <c r="J836" s="219"/>
      <c r="K836" s="219"/>
      <c r="L836" s="219"/>
      <c r="M836" s="210"/>
      <c r="N836" s="210"/>
      <c r="O836" s="210"/>
      <c r="P836" s="210"/>
      <c r="Q836" s="210"/>
      <c r="R836" s="210"/>
      <c r="S836" s="210"/>
      <c r="T836" s="210"/>
      <c r="U836" s="210"/>
      <c r="V836" s="210"/>
      <c r="W836" s="210"/>
      <c r="X836" s="210"/>
      <c r="Y836" s="210"/>
      <c r="Z836" s="210"/>
      <c r="AA836" s="210"/>
      <c r="AB836" s="210"/>
      <c r="AC836" s="210"/>
      <c r="AD836" s="210"/>
      <c r="AE836" s="210"/>
      <c r="AF836" s="210"/>
      <c r="AG836" s="210"/>
      <c r="AH836" s="210"/>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c r="BI836" s="210"/>
      <c r="BJ836" s="210"/>
      <c r="BK836" s="210"/>
      <c r="BL836" s="210"/>
      <c r="BM836" s="210"/>
      <c r="BN836" s="210"/>
      <c r="BO836" s="210"/>
      <c r="BP836" s="210"/>
      <c r="BQ836" s="210"/>
      <c r="BR836" s="210"/>
    </row>
    <row r="837" spans="1:70" ht="16.5" customHeight="1" x14ac:dyDescent="0.3">
      <c r="A837" s="219"/>
      <c r="B837" s="219"/>
      <c r="C837" s="219"/>
      <c r="D837" s="219"/>
      <c r="E837" s="219"/>
      <c r="F837" s="219"/>
      <c r="G837" s="219"/>
      <c r="H837" s="219"/>
      <c r="I837" s="219"/>
      <c r="J837" s="219"/>
      <c r="K837" s="219"/>
      <c r="L837" s="219"/>
      <c r="M837" s="210"/>
      <c r="N837" s="210"/>
      <c r="O837" s="210"/>
      <c r="P837" s="210"/>
      <c r="Q837" s="210"/>
      <c r="R837" s="210"/>
      <c r="S837" s="210"/>
      <c r="T837" s="210"/>
      <c r="U837" s="210"/>
      <c r="V837" s="210"/>
      <c r="W837" s="210"/>
      <c r="X837" s="210"/>
      <c r="Y837" s="210"/>
      <c r="Z837" s="210"/>
      <c r="AA837" s="210"/>
      <c r="AB837" s="210"/>
      <c r="AC837" s="210"/>
      <c r="AD837" s="210"/>
      <c r="AE837" s="210"/>
      <c r="AF837" s="210"/>
      <c r="AG837" s="210"/>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c r="BI837" s="210"/>
      <c r="BJ837" s="210"/>
      <c r="BK837" s="210"/>
      <c r="BL837" s="210"/>
      <c r="BM837" s="210"/>
      <c r="BN837" s="210"/>
      <c r="BO837" s="210"/>
      <c r="BP837" s="210"/>
      <c r="BQ837" s="210"/>
      <c r="BR837" s="210"/>
    </row>
    <row r="838" spans="1:70" ht="16.5" customHeight="1" x14ac:dyDescent="0.3">
      <c r="A838" s="219"/>
      <c r="B838" s="219"/>
      <c r="C838" s="219"/>
      <c r="D838" s="219"/>
      <c r="E838" s="219"/>
      <c r="F838" s="219"/>
      <c r="G838" s="219"/>
      <c r="H838" s="219"/>
      <c r="I838" s="219"/>
      <c r="J838" s="219"/>
      <c r="K838" s="219"/>
      <c r="L838" s="219"/>
      <c r="M838" s="210"/>
      <c r="N838" s="210"/>
      <c r="O838" s="210"/>
      <c r="P838" s="210"/>
      <c r="Q838" s="210"/>
      <c r="R838" s="210"/>
      <c r="S838" s="210"/>
      <c r="T838" s="210"/>
      <c r="U838" s="210"/>
      <c r="V838" s="210"/>
      <c r="W838" s="210"/>
      <c r="X838" s="210"/>
      <c r="Y838" s="210"/>
      <c r="Z838" s="210"/>
      <c r="AA838" s="210"/>
      <c r="AB838" s="210"/>
      <c r="AC838" s="210"/>
      <c r="AD838" s="210"/>
      <c r="AE838" s="210"/>
      <c r="AF838" s="210"/>
      <c r="AG838" s="210"/>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c r="BI838" s="210"/>
      <c r="BJ838" s="210"/>
      <c r="BK838" s="210"/>
      <c r="BL838" s="210"/>
      <c r="BM838" s="210"/>
      <c r="BN838" s="210"/>
      <c r="BO838" s="210"/>
      <c r="BP838" s="210"/>
      <c r="BQ838" s="210"/>
      <c r="BR838" s="210"/>
    </row>
    <row r="839" spans="1:70" ht="16.5" customHeight="1" x14ac:dyDescent="0.3">
      <c r="A839" s="219"/>
      <c r="B839" s="219"/>
      <c r="C839" s="219"/>
      <c r="D839" s="219"/>
      <c r="E839" s="219"/>
      <c r="F839" s="219"/>
      <c r="G839" s="219"/>
      <c r="H839" s="219"/>
      <c r="I839" s="219"/>
      <c r="J839" s="219"/>
      <c r="K839" s="219"/>
      <c r="L839" s="219"/>
      <c r="M839" s="210"/>
      <c r="N839" s="210"/>
      <c r="O839" s="210"/>
      <c r="P839" s="210"/>
      <c r="Q839" s="210"/>
      <c r="R839" s="210"/>
      <c r="S839" s="210"/>
      <c r="T839" s="210"/>
      <c r="U839" s="210"/>
      <c r="V839" s="210"/>
      <c r="W839" s="210"/>
      <c r="X839" s="210"/>
      <c r="Y839" s="210"/>
      <c r="Z839" s="210"/>
      <c r="AA839" s="210"/>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c r="BI839" s="210"/>
      <c r="BJ839" s="210"/>
      <c r="BK839" s="210"/>
      <c r="BL839" s="210"/>
      <c r="BM839" s="210"/>
      <c r="BN839" s="210"/>
      <c r="BO839" s="210"/>
      <c r="BP839" s="210"/>
      <c r="BQ839" s="210"/>
      <c r="BR839" s="210"/>
    </row>
    <row r="840" spans="1:70" ht="16.5" customHeight="1" x14ac:dyDescent="0.3">
      <c r="A840" s="219"/>
      <c r="B840" s="219"/>
      <c r="C840" s="219"/>
      <c r="D840" s="219"/>
      <c r="E840" s="219"/>
      <c r="F840" s="219"/>
      <c r="G840" s="219"/>
      <c r="H840" s="219"/>
      <c r="I840" s="219"/>
      <c r="J840" s="219"/>
      <c r="K840" s="219"/>
      <c r="L840" s="219"/>
      <c r="M840" s="210"/>
      <c r="N840" s="210"/>
      <c r="O840" s="210"/>
      <c r="P840" s="210"/>
      <c r="Q840" s="210"/>
      <c r="R840" s="210"/>
      <c r="S840" s="210"/>
      <c r="T840" s="210"/>
      <c r="U840" s="210"/>
      <c r="V840" s="210"/>
      <c r="W840" s="210"/>
      <c r="X840" s="210"/>
      <c r="Y840" s="210"/>
      <c r="Z840" s="210"/>
      <c r="AA840" s="210"/>
      <c r="AB840" s="210"/>
      <c r="AC840" s="210"/>
      <c r="AD840" s="210"/>
      <c r="AE840" s="210"/>
      <c r="AF840" s="210"/>
      <c r="AG840" s="210"/>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c r="BI840" s="210"/>
      <c r="BJ840" s="210"/>
      <c r="BK840" s="210"/>
      <c r="BL840" s="210"/>
      <c r="BM840" s="210"/>
      <c r="BN840" s="210"/>
      <c r="BO840" s="210"/>
      <c r="BP840" s="210"/>
      <c r="BQ840" s="210"/>
      <c r="BR840" s="210"/>
    </row>
    <row r="841" spans="1:70" ht="16.5" customHeight="1" x14ac:dyDescent="0.3">
      <c r="A841" s="219"/>
      <c r="B841" s="219"/>
      <c r="C841" s="219"/>
      <c r="D841" s="219"/>
      <c r="E841" s="219"/>
      <c r="F841" s="219"/>
      <c r="G841" s="219"/>
      <c r="H841" s="219"/>
      <c r="I841" s="219"/>
      <c r="J841" s="219"/>
      <c r="K841" s="219"/>
      <c r="L841" s="219"/>
      <c r="M841" s="210"/>
      <c r="N841" s="210"/>
      <c r="O841" s="210"/>
      <c r="P841" s="210"/>
      <c r="Q841" s="210"/>
      <c r="R841" s="210"/>
      <c r="S841" s="210"/>
      <c r="T841" s="210"/>
      <c r="U841" s="210"/>
      <c r="V841" s="210"/>
      <c r="W841" s="210"/>
      <c r="X841" s="210"/>
      <c r="Y841" s="210"/>
      <c r="Z841" s="210"/>
      <c r="AA841" s="210"/>
      <c r="AB841" s="210"/>
      <c r="AC841" s="210"/>
      <c r="AD841" s="210"/>
      <c r="AE841" s="210"/>
      <c r="AF841" s="210"/>
      <c r="AG841" s="210"/>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c r="BI841" s="210"/>
      <c r="BJ841" s="210"/>
      <c r="BK841" s="210"/>
      <c r="BL841" s="210"/>
      <c r="BM841" s="210"/>
      <c r="BN841" s="210"/>
      <c r="BO841" s="210"/>
      <c r="BP841" s="210"/>
      <c r="BQ841" s="210"/>
      <c r="BR841" s="210"/>
    </row>
    <row r="842" spans="1:70" ht="16.5" customHeight="1" x14ac:dyDescent="0.3">
      <c r="A842" s="219"/>
      <c r="B842" s="219"/>
      <c r="C842" s="219"/>
      <c r="D842" s="219"/>
      <c r="E842" s="219"/>
      <c r="F842" s="219"/>
      <c r="G842" s="219"/>
      <c r="H842" s="219"/>
      <c r="I842" s="219"/>
      <c r="J842" s="219"/>
      <c r="K842" s="219"/>
      <c r="L842" s="219"/>
      <c r="M842" s="210"/>
      <c r="N842" s="210"/>
      <c r="O842" s="210"/>
      <c r="P842" s="210"/>
      <c r="Q842" s="210"/>
      <c r="R842" s="210"/>
      <c r="S842" s="210"/>
      <c r="T842" s="210"/>
      <c r="U842" s="210"/>
      <c r="V842" s="210"/>
      <c r="W842" s="210"/>
      <c r="X842" s="210"/>
      <c r="Y842" s="210"/>
      <c r="Z842" s="210"/>
      <c r="AA842" s="210"/>
      <c r="AB842" s="210"/>
      <c r="AC842" s="210"/>
      <c r="AD842" s="210"/>
      <c r="AE842" s="210"/>
      <c r="AF842" s="210"/>
      <c r="AG842" s="210"/>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c r="BI842" s="210"/>
      <c r="BJ842" s="210"/>
      <c r="BK842" s="210"/>
      <c r="BL842" s="210"/>
      <c r="BM842" s="210"/>
      <c r="BN842" s="210"/>
      <c r="BO842" s="210"/>
      <c r="BP842" s="210"/>
      <c r="BQ842" s="210"/>
      <c r="BR842" s="210"/>
    </row>
    <row r="843" spans="1:70" ht="16.5" customHeight="1" x14ac:dyDescent="0.3">
      <c r="A843" s="219"/>
      <c r="B843" s="219"/>
      <c r="C843" s="219"/>
      <c r="D843" s="219"/>
      <c r="E843" s="219"/>
      <c r="F843" s="219"/>
      <c r="G843" s="219"/>
      <c r="H843" s="219"/>
      <c r="I843" s="219"/>
      <c r="J843" s="219"/>
      <c r="K843" s="219"/>
      <c r="L843" s="219"/>
      <c r="M843" s="210"/>
      <c r="N843" s="210"/>
      <c r="O843" s="210"/>
      <c r="P843" s="210"/>
      <c r="Q843" s="210"/>
      <c r="R843" s="210"/>
      <c r="S843" s="210"/>
      <c r="T843" s="210"/>
      <c r="U843" s="210"/>
      <c r="V843" s="210"/>
      <c r="W843" s="210"/>
      <c r="X843" s="210"/>
      <c r="Y843" s="210"/>
      <c r="Z843" s="210"/>
      <c r="AA843" s="210"/>
      <c r="AB843" s="210"/>
      <c r="AC843" s="210"/>
      <c r="AD843" s="210"/>
      <c r="AE843" s="210"/>
      <c r="AF843" s="210"/>
      <c r="AG843" s="210"/>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c r="BI843" s="210"/>
      <c r="BJ843" s="210"/>
      <c r="BK843" s="210"/>
      <c r="BL843" s="210"/>
      <c r="BM843" s="210"/>
      <c r="BN843" s="210"/>
      <c r="BO843" s="210"/>
      <c r="BP843" s="210"/>
      <c r="BQ843" s="210"/>
      <c r="BR843" s="210"/>
    </row>
    <row r="844" spans="1:70" ht="16.5" customHeight="1" x14ac:dyDescent="0.3">
      <c r="A844" s="219"/>
      <c r="B844" s="219"/>
      <c r="C844" s="219"/>
      <c r="D844" s="219"/>
      <c r="E844" s="219"/>
      <c r="F844" s="219"/>
      <c r="G844" s="219"/>
      <c r="H844" s="219"/>
      <c r="I844" s="219"/>
      <c r="J844" s="219"/>
      <c r="K844" s="219"/>
      <c r="L844" s="219"/>
      <c r="M844" s="210"/>
      <c r="N844" s="210"/>
      <c r="O844" s="210"/>
      <c r="P844" s="210"/>
      <c r="Q844" s="210"/>
      <c r="R844" s="210"/>
      <c r="S844" s="210"/>
      <c r="T844" s="210"/>
      <c r="U844" s="210"/>
      <c r="V844" s="210"/>
      <c r="W844" s="210"/>
      <c r="X844" s="210"/>
      <c r="Y844" s="210"/>
      <c r="Z844" s="210"/>
      <c r="AA844" s="210"/>
      <c r="AB844" s="210"/>
      <c r="AC844" s="210"/>
      <c r="AD844" s="210"/>
      <c r="AE844" s="210"/>
      <c r="AF844" s="210"/>
      <c r="AG844" s="210"/>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c r="BI844" s="210"/>
      <c r="BJ844" s="210"/>
      <c r="BK844" s="210"/>
      <c r="BL844" s="210"/>
      <c r="BM844" s="210"/>
      <c r="BN844" s="210"/>
      <c r="BO844" s="210"/>
      <c r="BP844" s="210"/>
      <c r="BQ844" s="210"/>
      <c r="BR844" s="210"/>
    </row>
    <row r="845" spans="1:70" ht="16.5" customHeight="1" x14ac:dyDescent="0.3">
      <c r="A845" s="219"/>
      <c r="B845" s="219"/>
      <c r="C845" s="219"/>
      <c r="D845" s="219"/>
      <c r="E845" s="219"/>
      <c r="F845" s="219"/>
      <c r="G845" s="219"/>
      <c r="H845" s="219"/>
      <c r="I845" s="219"/>
      <c r="J845" s="219"/>
      <c r="K845" s="219"/>
      <c r="L845" s="219"/>
      <c r="M845" s="210"/>
      <c r="N845" s="210"/>
      <c r="O845" s="210"/>
      <c r="P845" s="210"/>
      <c r="Q845" s="210"/>
      <c r="R845" s="210"/>
      <c r="S845" s="210"/>
      <c r="T845" s="210"/>
      <c r="U845" s="210"/>
      <c r="V845" s="210"/>
      <c r="W845" s="210"/>
      <c r="X845" s="210"/>
      <c r="Y845" s="210"/>
      <c r="Z845" s="210"/>
      <c r="AA845" s="210"/>
      <c r="AB845" s="210"/>
      <c r="AC845" s="210"/>
      <c r="AD845" s="210"/>
      <c r="AE845" s="210"/>
      <c r="AF845" s="210"/>
      <c r="AG845" s="210"/>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c r="BI845" s="210"/>
      <c r="BJ845" s="210"/>
      <c r="BK845" s="210"/>
      <c r="BL845" s="210"/>
      <c r="BM845" s="210"/>
      <c r="BN845" s="210"/>
      <c r="BO845" s="210"/>
      <c r="BP845" s="210"/>
      <c r="BQ845" s="210"/>
      <c r="BR845" s="210"/>
    </row>
    <row r="846" spans="1:70" ht="16.5" customHeight="1" x14ac:dyDescent="0.3">
      <c r="A846" s="219"/>
      <c r="B846" s="219"/>
      <c r="C846" s="219"/>
      <c r="D846" s="219"/>
      <c r="E846" s="219"/>
      <c r="F846" s="219"/>
      <c r="G846" s="219"/>
      <c r="H846" s="219"/>
      <c r="I846" s="219"/>
      <c r="J846" s="219"/>
      <c r="K846" s="219"/>
      <c r="L846" s="219"/>
      <c r="M846" s="210"/>
      <c r="N846" s="210"/>
      <c r="O846" s="210"/>
      <c r="P846" s="210"/>
      <c r="Q846" s="210"/>
      <c r="R846" s="210"/>
      <c r="S846" s="210"/>
      <c r="T846" s="210"/>
      <c r="U846" s="210"/>
      <c r="V846" s="210"/>
      <c r="W846" s="210"/>
      <c r="X846" s="210"/>
      <c r="Y846" s="210"/>
      <c r="Z846" s="210"/>
      <c r="AA846" s="210"/>
      <c r="AB846" s="210"/>
      <c r="AC846" s="210"/>
      <c r="AD846" s="210"/>
      <c r="AE846" s="210"/>
      <c r="AF846" s="210"/>
      <c r="AG846" s="210"/>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c r="BI846" s="210"/>
      <c r="BJ846" s="210"/>
      <c r="BK846" s="210"/>
      <c r="BL846" s="210"/>
      <c r="BM846" s="210"/>
      <c r="BN846" s="210"/>
      <c r="BO846" s="210"/>
      <c r="BP846" s="210"/>
      <c r="BQ846" s="210"/>
      <c r="BR846" s="210"/>
    </row>
    <row r="847" spans="1:70" ht="16.5" customHeight="1" x14ac:dyDescent="0.3">
      <c r="A847" s="219"/>
      <c r="B847" s="219"/>
      <c r="C847" s="219"/>
      <c r="D847" s="219"/>
      <c r="E847" s="219"/>
      <c r="F847" s="219"/>
      <c r="G847" s="219"/>
      <c r="H847" s="219"/>
      <c r="I847" s="219"/>
      <c r="J847" s="219"/>
      <c r="K847" s="219"/>
      <c r="L847" s="219"/>
      <c r="M847" s="210"/>
      <c r="N847" s="210"/>
      <c r="O847" s="210"/>
      <c r="P847" s="210"/>
      <c r="Q847" s="210"/>
      <c r="R847" s="210"/>
      <c r="S847" s="210"/>
      <c r="T847" s="210"/>
      <c r="U847" s="210"/>
      <c r="V847" s="210"/>
      <c r="W847" s="210"/>
      <c r="X847" s="210"/>
      <c r="Y847" s="210"/>
      <c r="Z847" s="210"/>
      <c r="AA847" s="210"/>
      <c r="AB847" s="210"/>
      <c r="AC847" s="210"/>
      <c r="AD847" s="210"/>
      <c r="AE847" s="210"/>
      <c r="AF847" s="210"/>
      <c r="AG847" s="210"/>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c r="BI847" s="210"/>
      <c r="BJ847" s="210"/>
      <c r="BK847" s="210"/>
      <c r="BL847" s="210"/>
      <c r="BM847" s="210"/>
      <c r="BN847" s="210"/>
      <c r="BO847" s="210"/>
      <c r="BP847" s="210"/>
      <c r="BQ847" s="210"/>
      <c r="BR847" s="210"/>
    </row>
    <row r="848" spans="1:70" ht="16.5" customHeight="1" x14ac:dyDescent="0.3">
      <c r="A848" s="219"/>
      <c r="B848" s="219"/>
      <c r="C848" s="219"/>
      <c r="D848" s="219"/>
      <c r="E848" s="219"/>
      <c r="F848" s="219"/>
      <c r="G848" s="219"/>
      <c r="H848" s="219"/>
      <c r="I848" s="219"/>
      <c r="J848" s="219"/>
      <c r="K848" s="219"/>
      <c r="L848" s="219"/>
      <c r="M848" s="210"/>
      <c r="N848" s="210"/>
      <c r="O848" s="210"/>
      <c r="P848" s="210"/>
      <c r="Q848" s="210"/>
      <c r="R848" s="210"/>
      <c r="S848" s="210"/>
      <c r="T848" s="210"/>
      <c r="U848" s="210"/>
      <c r="V848" s="210"/>
      <c r="W848" s="210"/>
      <c r="X848" s="210"/>
      <c r="Y848" s="210"/>
      <c r="Z848" s="210"/>
      <c r="AA848" s="210"/>
      <c r="AB848" s="210"/>
      <c r="AC848" s="210"/>
      <c r="AD848" s="210"/>
      <c r="AE848" s="210"/>
      <c r="AF848" s="210"/>
      <c r="AG848" s="210"/>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c r="BI848" s="210"/>
      <c r="BJ848" s="210"/>
      <c r="BK848" s="210"/>
      <c r="BL848" s="210"/>
      <c r="BM848" s="210"/>
      <c r="BN848" s="210"/>
      <c r="BO848" s="210"/>
      <c r="BP848" s="210"/>
      <c r="BQ848" s="210"/>
      <c r="BR848" s="210"/>
    </row>
    <row r="849" spans="1:70" ht="16.5" customHeight="1" x14ac:dyDescent="0.3">
      <c r="A849" s="219"/>
      <c r="B849" s="219"/>
      <c r="C849" s="219"/>
      <c r="D849" s="219"/>
      <c r="E849" s="219"/>
      <c r="F849" s="219"/>
      <c r="G849" s="219"/>
      <c r="H849" s="219"/>
      <c r="I849" s="219"/>
      <c r="J849" s="219"/>
      <c r="K849" s="219"/>
      <c r="L849" s="219"/>
      <c r="M849" s="210"/>
      <c r="N849" s="210"/>
      <c r="O849" s="210"/>
      <c r="P849" s="210"/>
      <c r="Q849" s="210"/>
      <c r="R849" s="210"/>
      <c r="S849" s="210"/>
      <c r="T849" s="210"/>
      <c r="U849" s="210"/>
      <c r="V849" s="210"/>
      <c r="W849" s="210"/>
      <c r="X849" s="210"/>
      <c r="Y849" s="210"/>
      <c r="Z849" s="210"/>
      <c r="AA849" s="210"/>
      <c r="AB849" s="210"/>
      <c r="AC849" s="210"/>
      <c r="AD849" s="210"/>
      <c r="AE849" s="210"/>
      <c r="AF849" s="210"/>
      <c r="AG849" s="210"/>
      <c r="AH849" s="210"/>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c r="BI849" s="210"/>
      <c r="BJ849" s="210"/>
      <c r="BK849" s="210"/>
      <c r="BL849" s="210"/>
      <c r="BM849" s="210"/>
      <c r="BN849" s="210"/>
      <c r="BO849" s="210"/>
      <c r="BP849" s="210"/>
      <c r="BQ849" s="210"/>
      <c r="BR849" s="210"/>
    </row>
    <row r="850" spans="1:70" ht="16.5" customHeight="1" x14ac:dyDescent="0.3">
      <c r="A850" s="219"/>
      <c r="B850" s="219"/>
      <c r="C850" s="219"/>
      <c r="D850" s="219"/>
      <c r="E850" s="219"/>
      <c r="F850" s="219"/>
      <c r="G850" s="219"/>
      <c r="H850" s="219"/>
      <c r="I850" s="219"/>
      <c r="J850" s="219"/>
      <c r="K850" s="219"/>
      <c r="L850" s="219"/>
      <c r="M850" s="210"/>
      <c r="N850" s="210"/>
      <c r="O850" s="210"/>
      <c r="P850" s="210"/>
      <c r="Q850" s="210"/>
      <c r="R850" s="210"/>
      <c r="S850" s="210"/>
      <c r="T850" s="210"/>
      <c r="U850" s="210"/>
      <c r="V850" s="210"/>
      <c r="W850" s="210"/>
      <c r="X850" s="210"/>
      <c r="Y850" s="210"/>
      <c r="Z850" s="210"/>
      <c r="AA850" s="210"/>
      <c r="AB850" s="210"/>
      <c r="AC850" s="210"/>
      <c r="AD850" s="210"/>
      <c r="AE850" s="210"/>
      <c r="AF850" s="210"/>
      <c r="AG850" s="210"/>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c r="BI850" s="210"/>
      <c r="BJ850" s="210"/>
      <c r="BK850" s="210"/>
      <c r="BL850" s="210"/>
      <c r="BM850" s="210"/>
      <c r="BN850" s="210"/>
      <c r="BO850" s="210"/>
      <c r="BP850" s="210"/>
      <c r="BQ850" s="210"/>
      <c r="BR850" s="210"/>
    </row>
    <row r="851" spans="1:70" ht="16.5" customHeight="1" x14ac:dyDescent="0.3">
      <c r="A851" s="219"/>
      <c r="B851" s="219"/>
      <c r="C851" s="219"/>
      <c r="D851" s="219"/>
      <c r="E851" s="219"/>
      <c r="F851" s="219"/>
      <c r="G851" s="219"/>
      <c r="H851" s="219"/>
      <c r="I851" s="219"/>
      <c r="J851" s="219"/>
      <c r="K851" s="219"/>
      <c r="L851" s="219"/>
      <c r="M851" s="210"/>
      <c r="N851" s="210"/>
      <c r="O851" s="210"/>
      <c r="P851" s="210"/>
      <c r="Q851" s="210"/>
      <c r="R851" s="210"/>
      <c r="S851" s="210"/>
      <c r="T851" s="210"/>
      <c r="U851" s="210"/>
      <c r="V851" s="210"/>
      <c r="W851" s="210"/>
      <c r="X851" s="210"/>
      <c r="Y851" s="210"/>
      <c r="Z851" s="210"/>
      <c r="AA851" s="210"/>
      <c r="AB851" s="210"/>
      <c r="AC851" s="210"/>
      <c r="AD851" s="210"/>
      <c r="AE851" s="210"/>
      <c r="AF851" s="210"/>
      <c r="AG851" s="210"/>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c r="BI851" s="210"/>
      <c r="BJ851" s="210"/>
      <c r="BK851" s="210"/>
      <c r="BL851" s="210"/>
      <c r="BM851" s="210"/>
      <c r="BN851" s="210"/>
      <c r="BO851" s="210"/>
      <c r="BP851" s="210"/>
      <c r="BQ851" s="210"/>
      <c r="BR851" s="210"/>
    </row>
    <row r="852" spans="1:70" ht="16.5" customHeight="1" x14ac:dyDescent="0.3">
      <c r="A852" s="219"/>
      <c r="B852" s="219"/>
      <c r="C852" s="219"/>
      <c r="D852" s="219"/>
      <c r="E852" s="219"/>
      <c r="F852" s="219"/>
      <c r="G852" s="219"/>
      <c r="H852" s="219"/>
      <c r="I852" s="219"/>
      <c r="J852" s="219"/>
      <c r="K852" s="219"/>
      <c r="L852" s="219"/>
      <c r="M852" s="210"/>
      <c r="N852" s="210"/>
      <c r="O852" s="210"/>
      <c r="P852" s="210"/>
      <c r="Q852" s="210"/>
      <c r="R852" s="210"/>
      <c r="S852" s="210"/>
      <c r="T852" s="210"/>
      <c r="U852" s="210"/>
      <c r="V852" s="210"/>
      <c r="W852" s="210"/>
      <c r="X852" s="210"/>
      <c r="Y852" s="210"/>
      <c r="Z852" s="210"/>
      <c r="AA852" s="210"/>
      <c r="AB852" s="210"/>
      <c r="AC852" s="210"/>
      <c r="AD852" s="210"/>
      <c r="AE852" s="210"/>
      <c r="AF852" s="210"/>
      <c r="AG852" s="210"/>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c r="BI852" s="210"/>
      <c r="BJ852" s="210"/>
      <c r="BK852" s="210"/>
      <c r="BL852" s="210"/>
      <c r="BM852" s="210"/>
      <c r="BN852" s="210"/>
      <c r="BO852" s="210"/>
      <c r="BP852" s="210"/>
      <c r="BQ852" s="210"/>
      <c r="BR852" s="210"/>
    </row>
    <row r="853" spans="1:70" ht="16.5" customHeight="1" x14ac:dyDescent="0.3">
      <c r="A853" s="219"/>
      <c r="B853" s="219"/>
      <c r="C853" s="219"/>
      <c r="D853" s="219"/>
      <c r="E853" s="219"/>
      <c r="F853" s="219"/>
      <c r="G853" s="219"/>
      <c r="H853" s="219"/>
      <c r="I853" s="219"/>
      <c r="J853" s="219"/>
      <c r="K853" s="219"/>
      <c r="L853" s="219"/>
      <c r="M853" s="210"/>
      <c r="N853" s="210"/>
      <c r="O853" s="210"/>
      <c r="P853" s="210"/>
      <c r="Q853" s="210"/>
      <c r="R853" s="210"/>
      <c r="S853" s="210"/>
      <c r="T853" s="210"/>
      <c r="U853" s="210"/>
      <c r="V853" s="210"/>
      <c r="W853" s="210"/>
      <c r="X853" s="210"/>
      <c r="Y853" s="210"/>
      <c r="Z853" s="210"/>
      <c r="AA853" s="210"/>
      <c r="AB853" s="210"/>
      <c r="AC853" s="210"/>
      <c r="AD853" s="210"/>
      <c r="AE853" s="210"/>
      <c r="AF853" s="210"/>
      <c r="AG853" s="210"/>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c r="BI853" s="210"/>
      <c r="BJ853" s="210"/>
      <c r="BK853" s="210"/>
      <c r="BL853" s="210"/>
      <c r="BM853" s="210"/>
      <c r="BN853" s="210"/>
      <c r="BO853" s="210"/>
      <c r="BP853" s="210"/>
      <c r="BQ853" s="210"/>
      <c r="BR853" s="210"/>
    </row>
    <row r="854" spans="1:70" ht="16.5" customHeight="1" x14ac:dyDescent="0.3">
      <c r="A854" s="219"/>
      <c r="B854" s="219"/>
      <c r="C854" s="219"/>
      <c r="D854" s="219"/>
      <c r="E854" s="219"/>
      <c r="F854" s="219"/>
      <c r="G854" s="219"/>
      <c r="H854" s="219"/>
      <c r="I854" s="219"/>
      <c r="J854" s="219"/>
      <c r="K854" s="219"/>
      <c r="L854" s="219"/>
      <c r="M854" s="210"/>
      <c r="N854" s="210"/>
      <c r="O854" s="210"/>
      <c r="P854" s="210"/>
      <c r="Q854" s="210"/>
      <c r="R854" s="210"/>
      <c r="S854" s="210"/>
      <c r="T854" s="210"/>
      <c r="U854" s="210"/>
      <c r="V854" s="210"/>
      <c r="W854" s="210"/>
      <c r="X854" s="210"/>
      <c r="Y854" s="210"/>
      <c r="Z854" s="210"/>
      <c r="AA854" s="210"/>
      <c r="AB854" s="210"/>
      <c r="AC854" s="210"/>
      <c r="AD854" s="210"/>
      <c r="AE854" s="210"/>
      <c r="AF854" s="210"/>
      <c r="AG854" s="210"/>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c r="BI854" s="210"/>
      <c r="BJ854" s="210"/>
      <c r="BK854" s="210"/>
      <c r="BL854" s="210"/>
      <c r="BM854" s="210"/>
      <c r="BN854" s="210"/>
      <c r="BO854" s="210"/>
      <c r="BP854" s="210"/>
      <c r="BQ854" s="210"/>
      <c r="BR854" s="210"/>
    </row>
    <row r="855" spans="1:70" ht="16.5" customHeight="1" x14ac:dyDescent="0.3">
      <c r="A855" s="219"/>
      <c r="B855" s="219"/>
      <c r="C855" s="219"/>
      <c r="D855" s="219"/>
      <c r="E855" s="219"/>
      <c r="F855" s="219"/>
      <c r="G855" s="219"/>
      <c r="H855" s="219"/>
      <c r="I855" s="219"/>
      <c r="J855" s="219"/>
      <c r="K855" s="219"/>
      <c r="L855" s="219"/>
      <c r="M855" s="210"/>
      <c r="N855" s="210"/>
      <c r="O855" s="210"/>
      <c r="P855" s="210"/>
      <c r="Q855" s="210"/>
      <c r="R855" s="210"/>
      <c r="S855" s="210"/>
      <c r="T855" s="210"/>
      <c r="U855" s="210"/>
      <c r="V855" s="210"/>
      <c r="W855" s="210"/>
      <c r="X855" s="210"/>
      <c r="Y855" s="210"/>
      <c r="Z855" s="210"/>
      <c r="AA855" s="210"/>
      <c r="AB855" s="210"/>
      <c r="AC855" s="210"/>
      <c r="AD855" s="210"/>
      <c r="AE855" s="210"/>
      <c r="AF855" s="210"/>
      <c r="AG855" s="210"/>
      <c r="AH855" s="210"/>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c r="BI855" s="210"/>
      <c r="BJ855" s="210"/>
      <c r="BK855" s="210"/>
      <c r="BL855" s="210"/>
      <c r="BM855" s="210"/>
      <c r="BN855" s="210"/>
      <c r="BO855" s="210"/>
      <c r="BP855" s="210"/>
      <c r="BQ855" s="210"/>
      <c r="BR855" s="210"/>
    </row>
    <row r="856" spans="1:70" ht="16.5" customHeight="1" x14ac:dyDescent="0.3">
      <c r="A856" s="219"/>
      <c r="B856" s="219"/>
      <c r="C856" s="219"/>
      <c r="D856" s="219"/>
      <c r="E856" s="219"/>
      <c r="F856" s="219"/>
      <c r="G856" s="219"/>
      <c r="H856" s="219"/>
      <c r="I856" s="219"/>
      <c r="J856" s="219"/>
      <c r="K856" s="219"/>
      <c r="L856" s="219"/>
      <c r="M856" s="210"/>
      <c r="N856" s="210"/>
      <c r="O856" s="210"/>
      <c r="P856" s="210"/>
      <c r="Q856" s="210"/>
      <c r="R856" s="210"/>
      <c r="S856" s="210"/>
      <c r="T856" s="210"/>
      <c r="U856" s="210"/>
      <c r="V856" s="210"/>
      <c r="W856" s="210"/>
      <c r="X856" s="210"/>
      <c r="Y856" s="210"/>
      <c r="Z856" s="210"/>
      <c r="AA856" s="210"/>
      <c r="AB856" s="210"/>
      <c r="AC856" s="210"/>
      <c r="AD856" s="210"/>
      <c r="AE856" s="210"/>
      <c r="AF856" s="210"/>
      <c r="AG856" s="210"/>
      <c r="AH856" s="210"/>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c r="BI856" s="210"/>
      <c r="BJ856" s="210"/>
      <c r="BK856" s="210"/>
      <c r="BL856" s="210"/>
      <c r="BM856" s="210"/>
      <c r="BN856" s="210"/>
      <c r="BO856" s="210"/>
      <c r="BP856" s="210"/>
      <c r="BQ856" s="210"/>
      <c r="BR856" s="210"/>
    </row>
    <row r="857" spans="1:70" ht="16.5" customHeight="1" x14ac:dyDescent="0.3">
      <c r="A857" s="219"/>
      <c r="B857" s="219"/>
      <c r="C857" s="219"/>
      <c r="D857" s="219"/>
      <c r="E857" s="219"/>
      <c r="F857" s="219"/>
      <c r="G857" s="219"/>
      <c r="H857" s="219"/>
      <c r="I857" s="219"/>
      <c r="J857" s="219"/>
      <c r="K857" s="219"/>
      <c r="L857" s="219"/>
      <c r="M857" s="210"/>
      <c r="N857" s="210"/>
      <c r="O857" s="210"/>
      <c r="P857" s="210"/>
      <c r="Q857" s="210"/>
      <c r="R857" s="210"/>
      <c r="S857" s="210"/>
      <c r="T857" s="210"/>
      <c r="U857" s="210"/>
      <c r="V857" s="210"/>
      <c r="W857" s="210"/>
      <c r="X857" s="210"/>
      <c r="Y857" s="210"/>
      <c r="Z857" s="210"/>
      <c r="AA857" s="210"/>
      <c r="AB857" s="210"/>
      <c r="AC857" s="210"/>
      <c r="AD857" s="210"/>
      <c r="AE857" s="210"/>
      <c r="AF857" s="210"/>
      <c r="AG857" s="210"/>
      <c r="AH857" s="210"/>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c r="BI857" s="210"/>
      <c r="BJ857" s="210"/>
      <c r="BK857" s="210"/>
      <c r="BL857" s="210"/>
      <c r="BM857" s="210"/>
      <c r="BN857" s="210"/>
      <c r="BO857" s="210"/>
      <c r="BP857" s="210"/>
      <c r="BQ857" s="210"/>
      <c r="BR857" s="210"/>
    </row>
    <row r="858" spans="1:70" ht="16.5" customHeight="1" x14ac:dyDescent="0.3">
      <c r="A858" s="219"/>
      <c r="B858" s="219"/>
      <c r="C858" s="219"/>
      <c r="D858" s="219"/>
      <c r="E858" s="219"/>
      <c r="F858" s="219"/>
      <c r="G858" s="219"/>
      <c r="H858" s="219"/>
      <c r="I858" s="219"/>
      <c r="J858" s="219"/>
      <c r="K858" s="219"/>
      <c r="L858" s="219"/>
      <c r="M858" s="210"/>
      <c r="N858" s="210"/>
      <c r="O858" s="210"/>
      <c r="P858" s="210"/>
      <c r="Q858" s="210"/>
      <c r="R858" s="210"/>
      <c r="S858" s="210"/>
      <c r="T858" s="210"/>
      <c r="U858" s="210"/>
      <c r="V858" s="210"/>
      <c r="W858" s="210"/>
      <c r="X858" s="210"/>
      <c r="Y858" s="210"/>
      <c r="Z858" s="210"/>
      <c r="AA858" s="210"/>
      <c r="AB858" s="210"/>
      <c r="AC858" s="210"/>
      <c r="AD858" s="210"/>
      <c r="AE858" s="210"/>
      <c r="AF858" s="210"/>
      <c r="AG858" s="210"/>
      <c r="AH858" s="210"/>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c r="BI858" s="210"/>
      <c r="BJ858" s="210"/>
      <c r="BK858" s="210"/>
      <c r="BL858" s="210"/>
      <c r="BM858" s="210"/>
      <c r="BN858" s="210"/>
      <c r="BO858" s="210"/>
      <c r="BP858" s="210"/>
      <c r="BQ858" s="210"/>
      <c r="BR858" s="210"/>
    </row>
    <row r="859" spans="1:70" ht="16.5" customHeight="1" x14ac:dyDescent="0.3">
      <c r="A859" s="219"/>
      <c r="B859" s="219"/>
      <c r="C859" s="219"/>
      <c r="D859" s="219"/>
      <c r="E859" s="219"/>
      <c r="F859" s="219"/>
      <c r="G859" s="219"/>
      <c r="H859" s="219"/>
      <c r="I859" s="219"/>
      <c r="J859" s="219"/>
      <c r="K859" s="219"/>
      <c r="L859" s="219"/>
      <c r="M859" s="210"/>
      <c r="N859" s="210"/>
      <c r="O859" s="210"/>
      <c r="P859" s="210"/>
      <c r="Q859" s="210"/>
      <c r="R859" s="210"/>
      <c r="S859" s="210"/>
      <c r="T859" s="210"/>
      <c r="U859" s="210"/>
      <c r="V859" s="210"/>
      <c r="W859" s="210"/>
      <c r="X859" s="210"/>
      <c r="Y859" s="210"/>
      <c r="Z859" s="210"/>
      <c r="AA859" s="210"/>
      <c r="AB859" s="210"/>
      <c r="AC859" s="210"/>
      <c r="AD859" s="210"/>
      <c r="AE859" s="210"/>
      <c r="AF859" s="210"/>
      <c r="AG859" s="210"/>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c r="BI859" s="210"/>
      <c r="BJ859" s="210"/>
      <c r="BK859" s="210"/>
      <c r="BL859" s="210"/>
      <c r="BM859" s="210"/>
      <c r="BN859" s="210"/>
      <c r="BO859" s="210"/>
      <c r="BP859" s="210"/>
      <c r="BQ859" s="210"/>
      <c r="BR859" s="210"/>
    </row>
    <row r="860" spans="1:70" ht="16.5" customHeight="1" x14ac:dyDescent="0.3">
      <c r="A860" s="219"/>
      <c r="B860" s="219"/>
      <c r="C860" s="219"/>
      <c r="D860" s="219"/>
      <c r="E860" s="219"/>
      <c r="F860" s="219"/>
      <c r="G860" s="219"/>
      <c r="H860" s="219"/>
      <c r="I860" s="219"/>
      <c r="J860" s="219"/>
      <c r="K860" s="219"/>
      <c r="L860" s="219"/>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row>
    <row r="861" spans="1:70" ht="16.5" customHeight="1" x14ac:dyDescent="0.3">
      <c r="A861" s="219"/>
      <c r="B861" s="219"/>
      <c r="C861" s="219"/>
      <c r="D861" s="219"/>
      <c r="E861" s="219"/>
      <c r="F861" s="219"/>
      <c r="G861" s="219"/>
      <c r="H861" s="219"/>
      <c r="I861" s="219"/>
      <c r="J861" s="219"/>
      <c r="K861" s="219"/>
      <c r="L861" s="219"/>
      <c r="M861" s="210"/>
      <c r="N861" s="210"/>
      <c r="O861" s="210"/>
      <c r="P861" s="210"/>
      <c r="Q861" s="210"/>
      <c r="R861" s="210"/>
      <c r="S861" s="210"/>
      <c r="T861" s="210"/>
      <c r="U861" s="210"/>
      <c r="V861" s="210"/>
      <c r="W861" s="210"/>
      <c r="X861" s="210"/>
      <c r="Y861" s="210"/>
      <c r="Z861" s="210"/>
      <c r="AA861" s="210"/>
      <c r="AB861" s="210"/>
      <c r="AC861" s="210"/>
      <c r="AD861" s="210"/>
      <c r="AE861" s="210"/>
      <c r="AF861" s="210"/>
      <c r="AG861" s="210"/>
      <c r="AH861" s="210"/>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c r="BI861" s="210"/>
      <c r="BJ861" s="210"/>
      <c r="BK861" s="210"/>
      <c r="BL861" s="210"/>
      <c r="BM861" s="210"/>
      <c r="BN861" s="210"/>
      <c r="BO861" s="210"/>
      <c r="BP861" s="210"/>
      <c r="BQ861" s="210"/>
      <c r="BR861" s="210"/>
    </row>
    <row r="862" spans="1:70" ht="16.5" customHeight="1" x14ac:dyDescent="0.3">
      <c r="A862" s="219"/>
      <c r="B862" s="219"/>
      <c r="C862" s="219"/>
      <c r="D862" s="219"/>
      <c r="E862" s="219"/>
      <c r="F862" s="219"/>
      <c r="G862" s="219"/>
      <c r="H862" s="219"/>
      <c r="I862" s="219"/>
      <c r="J862" s="219"/>
      <c r="K862" s="219"/>
      <c r="L862" s="219"/>
      <c r="M862" s="210"/>
      <c r="N862" s="210"/>
      <c r="O862" s="210"/>
      <c r="P862" s="210"/>
      <c r="Q862" s="210"/>
      <c r="R862" s="210"/>
      <c r="S862" s="210"/>
      <c r="T862" s="210"/>
      <c r="U862" s="210"/>
      <c r="V862" s="210"/>
      <c r="W862" s="210"/>
      <c r="X862" s="210"/>
      <c r="Y862" s="210"/>
      <c r="Z862" s="210"/>
      <c r="AA862" s="210"/>
      <c r="AB862" s="210"/>
      <c r="AC862" s="210"/>
      <c r="AD862" s="210"/>
      <c r="AE862" s="210"/>
      <c r="AF862" s="210"/>
      <c r="AG862" s="210"/>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c r="BI862" s="210"/>
      <c r="BJ862" s="210"/>
      <c r="BK862" s="210"/>
      <c r="BL862" s="210"/>
      <c r="BM862" s="210"/>
      <c r="BN862" s="210"/>
      <c r="BO862" s="210"/>
      <c r="BP862" s="210"/>
      <c r="BQ862" s="210"/>
      <c r="BR862" s="210"/>
    </row>
    <row r="863" spans="1:70" ht="16.5" customHeight="1" x14ac:dyDescent="0.3">
      <c r="A863" s="219"/>
      <c r="B863" s="219"/>
      <c r="C863" s="219"/>
      <c r="D863" s="219"/>
      <c r="E863" s="219"/>
      <c r="F863" s="219"/>
      <c r="G863" s="219"/>
      <c r="H863" s="219"/>
      <c r="I863" s="219"/>
      <c r="J863" s="219"/>
      <c r="K863" s="219"/>
      <c r="L863" s="219"/>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c r="BI863" s="210"/>
      <c r="BJ863" s="210"/>
      <c r="BK863" s="210"/>
      <c r="BL863" s="210"/>
      <c r="BM863" s="210"/>
      <c r="BN863" s="210"/>
      <c r="BO863" s="210"/>
      <c r="BP863" s="210"/>
      <c r="BQ863" s="210"/>
      <c r="BR863" s="210"/>
    </row>
    <row r="864" spans="1:70" ht="16.5" customHeight="1" x14ac:dyDescent="0.3">
      <c r="A864" s="219"/>
      <c r="B864" s="219"/>
      <c r="C864" s="219"/>
      <c r="D864" s="219"/>
      <c r="E864" s="219"/>
      <c r="F864" s="219"/>
      <c r="G864" s="219"/>
      <c r="H864" s="219"/>
      <c r="I864" s="219"/>
      <c r="J864" s="219"/>
      <c r="K864" s="219"/>
      <c r="L864" s="219"/>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c r="BI864" s="210"/>
      <c r="BJ864" s="210"/>
      <c r="BK864" s="210"/>
      <c r="BL864" s="210"/>
      <c r="BM864" s="210"/>
      <c r="BN864" s="210"/>
      <c r="BO864" s="210"/>
      <c r="BP864" s="210"/>
      <c r="BQ864" s="210"/>
      <c r="BR864" s="210"/>
    </row>
    <row r="865" spans="1:70" ht="16.5" customHeight="1" x14ac:dyDescent="0.3">
      <c r="A865" s="219"/>
      <c r="B865" s="219"/>
      <c r="C865" s="219"/>
      <c r="D865" s="219"/>
      <c r="E865" s="219"/>
      <c r="F865" s="219"/>
      <c r="G865" s="219"/>
      <c r="H865" s="219"/>
      <c r="I865" s="219"/>
      <c r="J865" s="219"/>
      <c r="K865" s="219"/>
      <c r="L865" s="219"/>
      <c r="M865" s="210"/>
      <c r="N865" s="210"/>
      <c r="O865" s="210"/>
      <c r="P865" s="210"/>
      <c r="Q865" s="210"/>
      <c r="R865" s="210"/>
      <c r="S865" s="210"/>
      <c r="T865" s="210"/>
      <c r="U865" s="210"/>
      <c r="V865" s="210"/>
      <c r="W865" s="210"/>
      <c r="X865" s="210"/>
      <c r="Y865" s="210"/>
      <c r="Z865" s="210"/>
      <c r="AA865" s="210"/>
      <c r="AB865" s="210"/>
      <c r="AC865" s="210"/>
      <c r="AD865" s="210"/>
      <c r="AE865" s="210"/>
      <c r="AF865" s="210"/>
      <c r="AG865" s="210"/>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c r="BI865" s="210"/>
      <c r="BJ865" s="210"/>
      <c r="BK865" s="210"/>
      <c r="BL865" s="210"/>
      <c r="BM865" s="210"/>
      <c r="BN865" s="210"/>
      <c r="BO865" s="210"/>
      <c r="BP865" s="210"/>
      <c r="BQ865" s="210"/>
      <c r="BR865" s="210"/>
    </row>
    <row r="866" spans="1:70" ht="16.5" customHeight="1" x14ac:dyDescent="0.3">
      <c r="A866" s="219"/>
      <c r="B866" s="219"/>
      <c r="C866" s="219"/>
      <c r="D866" s="219"/>
      <c r="E866" s="219"/>
      <c r="F866" s="219"/>
      <c r="G866" s="219"/>
      <c r="H866" s="219"/>
      <c r="I866" s="219"/>
      <c r="J866" s="219"/>
      <c r="K866" s="219"/>
      <c r="L866" s="219"/>
      <c r="M866" s="210"/>
      <c r="N866" s="210"/>
      <c r="O866" s="210"/>
      <c r="P866" s="210"/>
      <c r="Q866" s="210"/>
      <c r="R866" s="210"/>
      <c r="S866" s="210"/>
      <c r="T866" s="210"/>
      <c r="U866" s="210"/>
      <c r="V866" s="210"/>
      <c r="W866" s="210"/>
      <c r="X866" s="210"/>
      <c r="Y866" s="210"/>
      <c r="Z866" s="210"/>
      <c r="AA866" s="210"/>
      <c r="AB866" s="210"/>
      <c r="AC866" s="210"/>
      <c r="AD866" s="210"/>
      <c r="AE866" s="210"/>
      <c r="AF866" s="210"/>
      <c r="AG866" s="210"/>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c r="BI866" s="210"/>
      <c r="BJ866" s="210"/>
      <c r="BK866" s="210"/>
      <c r="BL866" s="210"/>
      <c r="BM866" s="210"/>
      <c r="BN866" s="210"/>
      <c r="BO866" s="210"/>
      <c r="BP866" s="210"/>
      <c r="BQ866" s="210"/>
      <c r="BR866" s="210"/>
    </row>
    <row r="867" spans="1:70" ht="16.5" customHeight="1" x14ac:dyDescent="0.3">
      <c r="A867" s="219"/>
      <c r="B867" s="219"/>
      <c r="C867" s="219"/>
      <c r="D867" s="219"/>
      <c r="E867" s="219"/>
      <c r="F867" s="219"/>
      <c r="G867" s="219"/>
      <c r="H867" s="219"/>
      <c r="I867" s="219"/>
      <c r="J867" s="219"/>
      <c r="K867" s="219"/>
      <c r="L867" s="219"/>
      <c r="M867" s="210"/>
      <c r="N867" s="210"/>
      <c r="O867" s="210"/>
      <c r="P867" s="210"/>
      <c r="Q867" s="210"/>
      <c r="R867" s="210"/>
      <c r="S867" s="210"/>
      <c r="T867" s="210"/>
      <c r="U867" s="210"/>
      <c r="V867" s="210"/>
      <c r="W867" s="210"/>
      <c r="X867" s="210"/>
      <c r="Y867" s="210"/>
      <c r="Z867" s="210"/>
      <c r="AA867" s="210"/>
      <c r="AB867" s="210"/>
      <c r="AC867" s="210"/>
      <c r="AD867" s="210"/>
      <c r="AE867" s="210"/>
      <c r="AF867" s="210"/>
      <c r="AG867" s="210"/>
      <c r="AH867" s="210"/>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c r="BI867" s="210"/>
      <c r="BJ867" s="210"/>
      <c r="BK867" s="210"/>
      <c r="BL867" s="210"/>
      <c r="BM867" s="210"/>
      <c r="BN867" s="210"/>
      <c r="BO867" s="210"/>
      <c r="BP867" s="210"/>
      <c r="BQ867" s="210"/>
      <c r="BR867" s="210"/>
    </row>
    <row r="868" spans="1:70" ht="16.5" customHeight="1" x14ac:dyDescent="0.3">
      <c r="A868" s="219"/>
      <c r="B868" s="219"/>
      <c r="C868" s="219"/>
      <c r="D868" s="219"/>
      <c r="E868" s="219"/>
      <c r="F868" s="219"/>
      <c r="G868" s="219"/>
      <c r="H868" s="219"/>
      <c r="I868" s="219"/>
      <c r="J868" s="219"/>
      <c r="K868" s="219"/>
      <c r="L868" s="219"/>
      <c r="M868" s="210"/>
      <c r="N868" s="210"/>
      <c r="O868" s="210"/>
      <c r="P868" s="210"/>
      <c r="Q868" s="210"/>
      <c r="R868" s="210"/>
      <c r="S868" s="210"/>
      <c r="T868" s="210"/>
      <c r="U868" s="210"/>
      <c r="V868" s="210"/>
      <c r="W868" s="210"/>
      <c r="X868" s="210"/>
      <c r="Y868" s="210"/>
      <c r="Z868" s="210"/>
      <c r="AA868" s="210"/>
      <c r="AB868" s="210"/>
      <c r="AC868" s="210"/>
      <c r="AD868" s="210"/>
      <c r="AE868" s="210"/>
      <c r="AF868" s="210"/>
      <c r="AG868" s="210"/>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c r="BI868" s="210"/>
      <c r="BJ868" s="210"/>
      <c r="BK868" s="210"/>
      <c r="BL868" s="210"/>
      <c r="BM868" s="210"/>
      <c r="BN868" s="210"/>
      <c r="BO868" s="210"/>
      <c r="BP868" s="210"/>
      <c r="BQ868" s="210"/>
      <c r="BR868" s="210"/>
    </row>
    <row r="869" spans="1:70" ht="16.5" customHeight="1" x14ac:dyDescent="0.3">
      <c r="A869" s="219"/>
      <c r="B869" s="219"/>
      <c r="C869" s="219"/>
      <c r="D869" s="219"/>
      <c r="E869" s="219"/>
      <c r="F869" s="219"/>
      <c r="G869" s="219"/>
      <c r="H869" s="219"/>
      <c r="I869" s="219"/>
      <c r="J869" s="219"/>
      <c r="K869" s="219"/>
      <c r="L869" s="219"/>
      <c r="M869" s="210"/>
      <c r="N869" s="210"/>
      <c r="O869" s="210"/>
      <c r="P869" s="210"/>
      <c r="Q869" s="210"/>
      <c r="R869" s="210"/>
      <c r="S869" s="210"/>
      <c r="T869" s="210"/>
      <c r="U869" s="210"/>
      <c r="V869" s="210"/>
      <c r="W869" s="210"/>
      <c r="X869" s="210"/>
      <c r="Y869" s="210"/>
      <c r="Z869" s="210"/>
      <c r="AA869" s="210"/>
      <c r="AB869" s="210"/>
      <c r="AC869" s="210"/>
      <c r="AD869" s="210"/>
      <c r="AE869" s="210"/>
      <c r="AF869" s="210"/>
      <c r="AG869" s="210"/>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c r="BI869" s="210"/>
      <c r="BJ869" s="210"/>
      <c r="BK869" s="210"/>
      <c r="BL869" s="210"/>
      <c r="BM869" s="210"/>
      <c r="BN869" s="210"/>
      <c r="BO869" s="210"/>
      <c r="BP869" s="210"/>
      <c r="BQ869" s="210"/>
      <c r="BR869" s="210"/>
    </row>
    <row r="870" spans="1:70" ht="16.5" customHeight="1" x14ac:dyDescent="0.3">
      <c r="A870" s="219"/>
      <c r="B870" s="219"/>
      <c r="C870" s="219"/>
      <c r="D870" s="219"/>
      <c r="E870" s="219"/>
      <c r="F870" s="219"/>
      <c r="G870" s="219"/>
      <c r="H870" s="219"/>
      <c r="I870" s="219"/>
      <c r="J870" s="219"/>
      <c r="K870" s="219"/>
      <c r="L870" s="219"/>
      <c r="M870" s="210"/>
      <c r="N870" s="210"/>
      <c r="O870" s="210"/>
      <c r="P870" s="210"/>
      <c r="Q870" s="210"/>
      <c r="R870" s="210"/>
      <c r="S870" s="210"/>
      <c r="T870" s="210"/>
      <c r="U870" s="210"/>
      <c r="V870" s="210"/>
      <c r="W870" s="210"/>
      <c r="X870" s="210"/>
      <c r="Y870" s="210"/>
      <c r="Z870" s="210"/>
      <c r="AA870" s="210"/>
      <c r="AB870" s="210"/>
      <c r="AC870" s="210"/>
      <c r="AD870" s="210"/>
      <c r="AE870" s="210"/>
      <c r="AF870" s="210"/>
      <c r="AG870" s="210"/>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c r="BI870" s="210"/>
      <c r="BJ870" s="210"/>
      <c r="BK870" s="210"/>
      <c r="BL870" s="210"/>
      <c r="BM870" s="210"/>
      <c r="BN870" s="210"/>
      <c r="BO870" s="210"/>
      <c r="BP870" s="210"/>
      <c r="BQ870" s="210"/>
      <c r="BR870" s="210"/>
    </row>
    <row r="871" spans="1:70" ht="16.5" customHeight="1" x14ac:dyDescent="0.3">
      <c r="A871" s="219"/>
      <c r="B871" s="219"/>
      <c r="C871" s="219"/>
      <c r="D871" s="219"/>
      <c r="E871" s="219"/>
      <c r="F871" s="219"/>
      <c r="G871" s="219"/>
      <c r="H871" s="219"/>
      <c r="I871" s="219"/>
      <c r="J871" s="219"/>
      <c r="K871" s="219"/>
      <c r="L871" s="219"/>
      <c r="M871" s="210"/>
      <c r="N871" s="210"/>
      <c r="O871" s="210"/>
      <c r="P871" s="210"/>
      <c r="Q871" s="210"/>
      <c r="R871" s="210"/>
      <c r="S871" s="210"/>
      <c r="T871" s="210"/>
      <c r="U871" s="210"/>
      <c r="V871" s="210"/>
      <c r="W871" s="210"/>
      <c r="X871" s="210"/>
      <c r="Y871" s="210"/>
      <c r="Z871" s="210"/>
      <c r="AA871" s="210"/>
      <c r="AB871" s="210"/>
      <c r="AC871" s="210"/>
      <c r="AD871" s="210"/>
      <c r="AE871" s="210"/>
      <c r="AF871" s="210"/>
      <c r="AG871" s="210"/>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c r="BI871" s="210"/>
      <c r="BJ871" s="210"/>
      <c r="BK871" s="210"/>
      <c r="BL871" s="210"/>
      <c r="BM871" s="210"/>
      <c r="BN871" s="210"/>
      <c r="BO871" s="210"/>
      <c r="BP871" s="210"/>
      <c r="BQ871" s="210"/>
      <c r="BR871" s="210"/>
    </row>
    <row r="872" spans="1:70" ht="16.5" customHeight="1" x14ac:dyDescent="0.3">
      <c r="A872" s="219"/>
      <c r="B872" s="219"/>
      <c r="C872" s="219"/>
      <c r="D872" s="219"/>
      <c r="E872" s="219"/>
      <c r="F872" s="219"/>
      <c r="G872" s="219"/>
      <c r="H872" s="219"/>
      <c r="I872" s="219"/>
      <c r="J872" s="219"/>
      <c r="K872" s="219"/>
      <c r="L872" s="219"/>
      <c r="M872" s="210"/>
      <c r="N872" s="210"/>
      <c r="O872" s="210"/>
      <c r="P872" s="210"/>
      <c r="Q872" s="210"/>
      <c r="R872" s="210"/>
      <c r="S872" s="210"/>
      <c r="T872" s="210"/>
      <c r="U872" s="210"/>
      <c r="V872" s="210"/>
      <c r="W872" s="210"/>
      <c r="X872" s="210"/>
      <c r="Y872" s="210"/>
      <c r="Z872" s="210"/>
      <c r="AA872" s="210"/>
      <c r="AB872" s="210"/>
      <c r="AC872" s="210"/>
      <c r="AD872" s="210"/>
      <c r="AE872" s="210"/>
      <c r="AF872" s="210"/>
      <c r="AG872" s="210"/>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c r="BI872" s="210"/>
      <c r="BJ872" s="210"/>
      <c r="BK872" s="210"/>
      <c r="BL872" s="210"/>
      <c r="BM872" s="210"/>
      <c r="BN872" s="210"/>
      <c r="BO872" s="210"/>
      <c r="BP872" s="210"/>
      <c r="BQ872" s="210"/>
      <c r="BR872" s="210"/>
    </row>
    <row r="873" spans="1:70" ht="16.5" customHeight="1" x14ac:dyDescent="0.3">
      <c r="A873" s="219"/>
      <c r="B873" s="219"/>
      <c r="C873" s="219"/>
      <c r="D873" s="219"/>
      <c r="E873" s="219"/>
      <c r="F873" s="219"/>
      <c r="G873" s="219"/>
      <c r="H873" s="219"/>
      <c r="I873" s="219"/>
      <c r="J873" s="219"/>
      <c r="K873" s="219"/>
      <c r="L873" s="219"/>
      <c r="M873" s="210"/>
      <c r="N873" s="210"/>
      <c r="O873" s="210"/>
      <c r="P873" s="210"/>
      <c r="Q873" s="210"/>
      <c r="R873" s="210"/>
      <c r="S873" s="210"/>
      <c r="T873" s="210"/>
      <c r="U873" s="210"/>
      <c r="V873" s="210"/>
      <c r="W873" s="210"/>
      <c r="X873" s="210"/>
      <c r="Y873" s="210"/>
      <c r="Z873" s="210"/>
      <c r="AA873" s="210"/>
      <c r="AB873" s="210"/>
      <c r="AC873" s="210"/>
      <c r="AD873" s="210"/>
      <c r="AE873" s="210"/>
      <c r="AF873" s="210"/>
      <c r="AG873" s="210"/>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c r="BI873" s="210"/>
      <c r="BJ873" s="210"/>
      <c r="BK873" s="210"/>
      <c r="BL873" s="210"/>
      <c r="BM873" s="210"/>
      <c r="BN873" s="210"/>
      <c r="BO873" s="210"/>
      <c r="BP873" s="210"/>
      <c r="BQ873" s="210"/>
      <c r="BR873" s="210"/>
    </row>
    <row r="874" spans="1:70" ht="16.5" customHeight="1" x14ac:dyDescent="0.3">
      <c r="A874" s="219"/>
      <c r="B874" s="219"/>
      <c r="C874" s="219"/>
      <c r="D874" s="219"/>
      <c r="E874" s="219"/>
      <c r="F874" s="219"/>
      <c r="G874" s="219"/>
      <c r="H874" s="219"/>
      <c r="I874" s="219"/>
      <c r="J874" s="219"/>
      <c r="K874" s="219"/>
      <c r="L874" s="219"/>
      <c r="M874" s="210"/>
      <c r="N874" s="210"/>
      <c r="O874" s="210"/>
      <c r="P874" s="210"/>
      <c r="Q874" s="210"/>
      <c r="R874" s="210"/>
      <c r="S874" s="210"/>
      <c r="T874" s="210"/>
      <c r="U874" s="210"/>
      <c r="V874" s="210"/>
      <c r="W874" s="210"/>
      <c r="X874" s="210"/>
      <c r="Y874" s="210"/>
      <c r="Z874" s="210"/>
      <c r="AA874" s="210"/>
      <c r="AB874" s="210"/>
      <c r="AC874" s="210"/>
      <c r="AD874" s="210"/>
      <c r="AE874" s="210"/>
      <c r="AF874" s="210"/>
      <c r="AG874" s="210"/>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c r="BI874" s="210"/>
      <c r="BJ874" s="210"/>
      <c r="BK874" s="210"/>
      <c r="BL874" s="210"/>
      <c r="BM874" s="210"/>
      <c r="BN874" s="210"/>
      <c r="BO874" s="210"/>
      <c r="BP874" s="210"/>
      <c r="BQ874" s="210"/>
      <c r="BR874" s="210"/>
    </row>
    <row r="875" spans="1:70" ht="16.5" customHeight="1" x14ac:dyDescent="0.3">
      <c r="A875" s="219"/>
      <c r="B875" s="219"/>
      <c r="C875" s="219"/>
      <c r="D875" s="219"/>
      <c r="E875" s="219"/>
      <c r="F875" s="219"/>
      <c r="G875" s="219"/>
      <c r="H875" s="219"/>
      <c r="I875" s="219"/>
      <c r="J875" s="219"/>
      <c r="K875" s="219"/>
      <c r="L875" s="219"/>
      <c r="M875" s="210"/>
      <c r="N875" s="210"/>
      <c r="O875" s="210"/>
      <c r="P875" s="210"/>
      <c r="Q875" s="210"/>
      <c r="R875" s="210"/>
      <c r="S875" s="210"/>
      <c r="T875" s="210"/>
      <c r="U875" s="210"/>
      <c r="V875" s="210"/>
      <c r="W875" s="210"/>
      <c r="X875" s="210"/>
      <c r="Y875" s="210"/>
      <c r="Z875" s="210"/>
      <c r="AA875" s="210"/>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c r="BI875" s="210"/>
      <c r="BJ875" s="210"/>
      <c r="BK875" s="210"/>
      <c r="BL875" s="210"/>
      <c r="BM875" s="210"/>
      <c r="BN875" s="210"/>
      <c r="BO875" s="210"/>
      <c r="BP875" s="210"/>
      <c r="BQ875" s="210"/>
      <c r="BR875" s="210"/>
    </row>
    <row r="876" spans="1:70" ht="16.5" customHeight="1" x14ac:dyDescent="0.3">
      <c r="A876" s="219"/>
      <c r="B876" s="219"/>
      <c r="C876" s="219"/>
      <c r="D876" s="219"/>
      <c r="E876" s="219"/>
      <c r="F876" s="219"/>
      <c r="G876" s="219"/>
      <c r="H876" s="219"/>
      <c r="I876" s="219"/>
      <c r="J876" s="219"/>
      <c r="K876" s="219"/>
      <c r="L876" s="219"/>
      <c r="M876" s="210"/>
      <c r="N876" s="210"/>
      <c r="O876" s="210"/>
      <c r="P876" s="210"/>
      <c r="Q876" s="210"/>
      <c r="R876" s="210"/>
      <c r="S876" s="210"/>
      <c r="T876" s="210"/>
      <c r="U876" s="210"/>
      <c r="V876" s="210"/>
      <c r="W876" s="210"/>
      <c r="X876" s="210"/>
      <c r="Y876" s="210"/>
      <c r="Z876" s="210"/>
      <c r="AA876" s="210"/>
      <c r="AB876" s="210"/>
      <c r="AC876" s="210"/>
      <c r="AD876" s="210"/>
      <c r="AE876" s="210"/>
      <c r="AF876" s="210"/>
      <c r="AG876" s="210"/>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c r="BI876" s="210"/>
      <c r="BJ876" s="210"/>
      <c r="BK876" s="210"/>
      <c r="BL876" s="210"/>
      <c r="BM876" s="210"/>
      <c r="BN876" s="210"/>
      <c r="BO876" s="210"/>
      <c r="BP876" s="210"/>
      <c r="BQ876" s="210"/>
      <c r="BR876" s="210"/>
    </row>
    <row r="877" spans="1:70" ht="16.5" customHeight="1" x14ac:dyDescent="0.3">
      <c r="A877" s="219"/>
      <c r="B877" s="219"/>
      <c r="C877" s="219"/>
      <c r="D877" s="219"/>
      <c r="E877" s="219"/>
      <c r="F877" s="219"/>
      <c r="G877" s="219"/>
      <c r="H877" s="219"/>
      <c r="I877" s="219"/>
      <c r="J877" s="219"/>
      <c r="K877" s="219"/>
      <c r="L877" s="219"/>
      <c r="M877" s="210"/>
      <c r="N877" s="210"/>
      <c r="O877" s="210"/>
      <c r="P877" s="210"/>
      <c r="Q877" s="210"/>
      <c r="R877" s="210"/>
      <c r="S877" s="210"/>
      <c r="T877" s="210"/>
      <c r="U877" s="210"/>
      <c r="V877" s="210"/>
      <c r="W877" s="210"/>
      <c r="X877" s="210"/>
      <c r="Y877" s="210"/>
      <c r="Z877" s="210"/>
      <c r="AA877" s="210"/>
      <c r="AB877" s="210"/>
      <c r="AC877" s="210"/>
      <c r="AD877" s="210"/>
      <c r="AE877" s="210"/>
      <c r="AF877" s="210"/>
      <c r="AG877" s="210"/>
      <c r="AH877" s="210"/>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c r="BI877" s="210"/>
      <c r="BJ877" s="210"/>
      <c r="BK877" s="210"/>
      <c r="BL877" s="210"/>
      <c r="BM877" s="210"/>
      <c r="BN877" s="210"/>
      <c r="BO877" s="210"/>
      <c r="BP877" s="210"/>
      <c r="BQ877" s="210"/>
      <c r="BR877" s="210"/>
    </row>
    <row r="878" spans="1:70" ht="16.5" customHeight="1" x14ac:dyDescent="0.3">
      <c r="A878" s="219"/>
      <c r="B878" s="219"/>
      <c r="C878" s="219"/>
      <c r="D878" s="219"/>
      <c r="E878" s="219"/>
      <c r="F878" s="219"/>
      <c r="G878" s="219"/>
      <c r="H878" s="219"/>
      <c r="I878" s="219"/>
      <c r="J878" s="219"/>
      <c r="K878" s="219"/>
      <c r="L878" s="219"/>
      <c r="M878" s="210"/>
      <c r="N878" s="210"/>
      <c r="O878" s="210"/>
      <c r="P878" s="210"/>
      <c r="Q878" s="210"/>
      <c r="R878" s="210"/>
      <c r="S878" s="210"/>
      <c r="T878" s="210"/>
      <c r="U878" s="210"/>
      <c r="V878" s="210"/>
      <c r="W878" s="210"/>
      <c r="X878" s="210"/>
      <c r="Y878" s="210"/>
      <c r="Z878" s="210"/>
      <c r="AA878" s="210"/>
      <c r="AB878" s="210"/>
      <c r="AC878" s="210"/>
      <c r="AD878" s="210"/>
      <c r="AE878" s="210"/>
      <c r="AF878" s="210"/>
      <c r="AG878" s="210"/>
      <c r="AH878" s="210"/>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c r="BI878" s="210"/>
      <c r="BJ878" s="210"/>
      <c r="BK878" s="210"/>
      <c r="BL878" s="210"/>
      <c r="BM878" s="210"/>
      <c r="BN878" s="210"/>
      <c r="BO878" s="210"/>
      <c r="BP878" s="210"/>
      <c r="BQ878" s="210"/>
      <c r="BR878" s="210"/>
    </row>
    <row r="879" spans="1:70" ht="16.5" customHeight="1" x14ac:dyDescent="0.3">
      <c r="A879" s="219"/>
      <c r="B879" s="219"/>
      <c r="C879" s="219"/>
      <c r="D879" s="219"/>
      <c r="E879" s="219"/>
      <c r="F879" s="219"/>
      <c r="G879" s="219"/>
      <c r="H879" s="219"/>
      <c r="I879" s="219"/>
      <c r="J879" s="219"/>
      <c r="K879" s="219"/>
      <c r="L879" s="219"/>
      <c r="M879" s="210"/>
      <c r="N879" s="210"/>
      <c r="O879" s="210"/>
      <c r="P879" s="210"/>
      <c r="Q879" s="210"/>
      <c r="R879" s="210"/>
      <c r="S879" s="210"/>
      <c r="T879" s="210"/>
      <c r="U879" s="210"/>
      <c r="V879" s="210"/>
      <c r="W879" s="210"/>
      <c r="X879" s="210"/>
      <c r="Y879" s="210"/>
      <c r="Z879" s="210"/>
      <c r="AA879" s="210"/>
      <c r="AB879" s="210"/>
      <c r="AC879" s="210"/>
      <c r="AD879" s="210"/>
      <c r="AE879" s="210"/>
      <c r="AF879" s="210"/>
      <c r="AG879" s="210"/>
      <c r="AH879" s="210"/>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c r="BI879" s="210"/>
      <c r="BJ879" s="210"/>
      <c r="BK879" s="210"/>
      <c r="BL879" s="210"/>
      <c r="BM879" s="210"/>
      <c r="BN879" s="210"/>
      <c r="BO879" s="210"/>
      <c r="BP879" s="210"/>
      <c r="BQ879" s="210"/>
      <c r="BR879" s="210"/>
    </row>
    <row r="880" spans="1:70" ht="16.5" customHeight="1" x14ac:dyDescent="0.3">
      <c r="A880" s="219"/>
      <c r="B880" s="219"/>
      <c r="C880" s="219"/>
      <c r="D880" s="219"/>
      <c r="E880" s="219"/>
      <c r="F880" s="219"/>
      <c r="G880" s="219"/>
      <c r="H880" s="219"/>
      <c r="I880" s="219"/>
      <c r="J880" s="219"/>
      <c r="K880" s="219"/>
      <c r="L880" s="219"/>
      <c r="M880" s="210"/>
      <c r="N880" s="210"/>
      <c r="O880" s="210"/>
      <c r="P880" s="210"/>
      <c r="Q880" s="210"/>
      <c r="R880" s="210"/>
      <c r="S880" s="210"/>
      <c r="T880" s="210"/>
      <c r="U880" s="210"/>
      <c r="V880" s="210"/>
      <c r="W880" s="210"/>
      <c r="X880" s="210"/>
      <c r="Y880" s="210"/>
      <c r="Z880" s="210"/>
      <c r="AA880" s="210"/>
      <c r="AB880" s="210"/>
      <c r="AC880" s="210"/>
      <c r="AD880" s="210"/>
      <c r="AE880" s="210"/>
      <c r="AF880" s="210"/>
      <c r="AG880" s="210"/>
      <c r="AH880" s="210"/>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c r="BI880" s="210"/>
      <c r="BJ880" s="210"/>
      <c r="BK880" s="210"/>
      <c r="BL880" s="210"/>
      <c r="BM880" s="210"/>
      <c r="BN880" s="210"/>
      <c r="BO880" s="210"/>
      <c r="BP880" s="210"/>
      <c r="BQ880" s="210"/>
      <c r="BR880" s="210"/>
    </row>
    <row r="881" spans="1:70" ht="16.5" customHeight="1" x14ac:dyDescent="0.3">
      <c r="A881" s="219"/>
      <c r="B881" s="219"/>
      <c r="C881" s="219"/>
      <c r="D881" s="219"/>
      <c r="E881" s="219"/>
      <c r="F881" s="219"/>
      <c r="G881" s="219"/>
      <c r="H881" s="219"/>
      <c r="I881" s="219"/>
      <c r="J881" s="219"/>
      <c r="K881" s="219"/>
      <c r="L881" s="219"/>
      <c r="M881" s="210"/>
      <c r="N881" s="210"/>
      <c r="O881" s="210"/>
      <c r="P881" s="210"/>
      <c r="Q881" s="210"/>
      <c r="R881" s="210"/>
      <c r="S881" s="210"/>
      <c r="T881" s="210"/>
      <c r="U881" s="210"/>
      <c r="V881" s="210"/>
      <c r="W881" s="210"/>
      <c r="X881" s="210"/>
      <c r="Y881" s="210"/>
      <c r="Z881" s="210"/>
      <c r="AA881" s="210"/>
      <c r="AB881" s="210"/>
      <c r="AC881" s="210"/>
      <c r="AD881" s="210"/>
      <c r="AE881" s="210"/>
      <c r="AF881" s="210"/>
      <c r="AG881" s="210"/>
      <c r="AH881" s="210"/>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c r="BI881" s="210"/>
      <c r="BJ881" s="210"/>
      <c r="BK881" s="210"/>
      <c r="BL881" s="210"/>
      <c r="BM881" s="210"/>
      <c r="BN881" s="210"/>
      <c r="BO881" s="210"/>
      <c r="BP881" s="210"/>
      <c r="BQ881" s="210"/>
      <c r="BR881" s="210"/>
    </row>
    <row r="882" spans="1:70" ht="16.5" customHeight="1" x14ac:dyDescent="0.3">
      <c r="A882" s="219"/>
      <c r="B882" s="219"/>
      <c r="C882" s="219"/>
      <c r="D882" s="219"/>
      <c r="E882" s="219"/>
      <c r="F882" s="219"/>
      <c r="G882" s="219"/>
      <c r="H882" s="219"/>
      <c r="I882" s="219"/>
      <c r="J882" s="219"/>
      <c r="K882" s="219"/>
      <c r="L882" s="219"/>
      <c r="M882" s="210"/>
      <c r="N882" s="210"/>
      <c r="O882" s="210"/>
      <c r="P882" s="210"/>
      <c r="Q882" s="210"/>
      <c r="R882" s="210"/>
      <c r="S882" s="210"/>
      <c r="T882" s="210"/>
      <c r="U882" s="210"/>
      <c r="V882" s="210"/>
      <c r="W882" s="210"/>
      <c r="X882" s="210"/>
      <c r="Y882" s="210"/>
      <c r="Z882" s="210"/>
      <c r="AA882" s="210"/>
      <c r="AB882" s="210"/>
      <c r="AC882" s="210"/>
      <c r="AD882" s="210"/>
      <c r="AE882" s="210"/>
      <c r="AF882" s="210"/>
      <c r="AG882" s="210"/>
      <c r="AH882" s="210"/>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c r="BI882" s="210"/>
      <c r="BJ882" s="210"/>
      <c r="BK882" s="210"/>
      <c r="BL882" s="210"/>
      <c r="BM882" s="210"/>
      <c r="BN882" s="210"/>
      <c r="BO882" s="210"/>
      <c r="BP882" s="210"/>
      <c r="BQ882" s="210"/>
      <c r="BR882" s="210"/>
    </row>
    <row r="883" spans="1:70" ht="16.5" customHeight="1" x14ac:dyDescent="0.3">
      <c r="A883" s="219"/>
      <c r="B883" s="219"/>
      <c r="C883" s="219"/>
      <c r="D883" s="219"/>
      <c r="E883" s="219"/>
      <c r="F883" s="219"/>
      <c r="G883" s="219"/>
      <c r="H883" s="219"/>
      <c r="I883" s="219"/>
      <c r="J883" s="219"/>
      <c r="K883" s="219"/>
      <c r="L883" s="219"/>
      <c r="M883" s="210"/>
      <c r="N883" s="210"/>
      <c r="O883" s="210"/>
      <c r="P883" s="210"/>
      <c r="Q883" s="210"/>
      <c r="R883" s="210"/>
      <c r="S883" s="210"/>
      <c r="T883" s="210"/>
      <c r="U883" s="210"/>
      <c r="V883" s="210"/>
      <c r="W883" s="210"/>
      <c r="X883" s="210"/>
      <c r="Y883" s="210"/>
      <c r="Z883" s="210"/>
      <c r="AA883" s="210"/>
      <c r="AB883" s="210"/>
      <c r="AC883" s="210"/>
      <c r="AD883" s="210"/>
      <c r="AE883" s="210"/>
      <c r="AF883" s="210"/>
      <c r="AG883" s="210"/>
      <c r="AH883" s="210"/>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c r="BI883" s="210"/>
      <c r="BJ883" s="210"/>
      <c r="BK883" s="210"/>
      <c r="BL883" s="210"/>
      <c r="BM883" s="210"/>
      <c r="BN883" s="210"/>
      <c r="BO883" s="210"/>
      <c r="BP883" s="210"/>
      <c r="BQ883" s="210"/>
      <c r="BR883" s="210"/>
    </row>
    <row r="884" spans="1:70" ht="16.5" customHeight="1" x14ac:dyDescent="0.3">
      <c r="A884" s="219"/>
      <c r="B884" s="219"/>
      <c r="C884" s="219"/>
      <c r="D884" s="219"/>
      <c r="E884" s="219"/>
      <c r="F884" s="219"/>
      <c r="G884" s="219"/>
      <c r="H884" s="219"/>
      <c r="I884" s="219"/>
      <c r="J884" s="219"/>
      <c r="K884" s="219"/>
      <c r="L884" s="219"/>
      <c r="M884" s="210"/>
      <c r="N884" s="210"/>
      <c r="O884" s="210"/>
      <c r="P884" s="210"/>
      <c r="Q884" s="210"/>
      <c r="R884" s="210"/>
      <c r="S884" s="210"/>
      <c r="T884" s="210"/>
      <c r="U884" s="210"/>
      <c r="V884" s="210"/>
      <c r="W884" s="210"/>
      <c r="X884" s="210"/>
      <c r="Y884" s="210"/>
      <c r="Z884" s="210"/>
      <c r="AA884" s="210"/>
      <c r="AB884" s="210"/>
      <c r="AC884" s="210"/>
      <c r="AD884" s="210"/>
      <c r="AE884" s="210"/>
      <c r="AF884" s="210"/>
      <c r="AG884" s="210"/>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c r="BI884" s="210"/>
      <c r="BJ884" s="210"/>
      <c r="BK884" s="210"/>
      <c r="BL884" s="210"/>
      <c r="BM884" s="210"/>
      <c r="BN884" s="210"/>
      <c r="BO884" s="210"/>
      <c r="BP884" s="210"/>
      <c r="BQ884" s="210"/>
      <c r="BR884" s="210"/>
    </row>
    <row r="885" spans="1:70" ht="16.5" customHeight="1" x14ac:dyDescent="0.3">
      <c r="A885" s="219"/>
      <c r="B885" s="219"/>
      <c r="C885" s="219"/>
      <c r="D885" s="219"/>
      <c r="E885" s="219"/>
      <c r="F885" s="219"/>
      <c r="G885" s="219"/>
      <c r="H885" s="219"/>
      <c r="I885" s="219"/>
      <c r="J885" s="219"/>
      <c r="K885" s="219"/>
      <c r="L885" s="219"/>
      <c r="M885" s="210"/>
      <c r="N885" s="210"/>
      <c r="O885" s="210"/>
      <c r="P885" s="210"/>
      <c r="Q885" s="210"/>
      <c r="R885" s="210"/>
      <c r="S885" s="210"/>
      <c r="T885" s="210"/>
      <c r="U885" s="210"/>
      <c r="V885" s="210"/>
      <c r="W885" s="210"/>
      <c r="X885" s="210"/>
      <c r="Y885" s="210"/>
      <c r="Z885" s="210"/>
      <c r="AA885" s="210"/>
      <c r="AB885" s="210"/>
      <c r="AC885" s="210"/>
      <c r="AD885" s="210"/>
      <c r="AE885" s="210"/>
      <c r="AF885" s="210"/>
      <c r="AG885" s="210"/>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c r="BI885" s="210"/>
      <c r="BJ885" s="210"/>
      <c r="BK885" s="210"/>
      <c r="BL885" s="210"/>
      <c r="BM885" s="210"/>
      <c r="BN885" s="210"/>
      <c r="BO885" s="210"/>
      <c r="BP885" s="210"/>
      <c r="BQ885" s="210"/>
      <c r="BR885" s="210"/>
    </row>
    <row r="886" spans="1:70" ht="16.5" customHeight="1" x14ac:dyDescent="0.3">
      <c r="A886" s="219"/>
      <c r="B886" s="219"/>
      <c r="C886" s="219"/>
      <c r="D886" s="219"/>
      <c r="E886" s="219"/>
      <c r="F886" s="219"/>
      <c r="G886" s="219"/>
      <c r="H886" s="219"/>
      <c r="I886" s="219"/>
      <c r="J886" s="219"/>
      <c r="K886" s="219"/>
      <c r="L886" s="219"/>
      <c r="M886" s="210"/>
      <c r="N886" s="210"/>
      <c r="O886" s="210"/>
      <c r="P886" s="210"/>
      <c r="Q886" s="210"/>
      <c r="R886" s="210"/>
      <c r="S886" s="210"/>
      <c r="T886" s="210"/>
      <c r="U886" s="210"/>
      <c r="V886" s="210"/>
      <c r="W886" s="210"/>
      <c r="X886" s="210"/>
      <c r="Y886" s="210"/>
      <c r="Z886" s="210"/>
      <c r="AA886" s="210"/>
      <c r="AB886" s="210"/>
      <c r="AC886" s="210"/>
      <c r="AD886" s="210"/>
      <c r="AE886" s="210"/>
      <c r="AF886" s="210"/>
      <c r="AG886" s="210"/>
      <c r="AH886" s="210"/>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c r="BI886" s="210"/>
      <c r="BJ886" s="210"/>
      <c r="BK886" s="210"/>
      <c r="BL886" s="210"/>
      <c r="BM886" s="210"/>
      <c r="BN886" s="210"/>
      <c r="BO886" s="210"/>
      <c r="BP886" s="210"/>
      <c r="BQ886" s="210"/>
      <c r="BR886" s="210"/>
    </row>
    <row r="887" spans="1:70" ht="16.5" customHeight="1" x14ac:dyDescent="0.3">
      <c r="A887" s="219"/>
      <c r="B887" s="219"/>
      <c r="C887" s="219"/>
      <c r="D887" s="219"/>
      <c r="E887" s="219"/>
      <c r="F887" s="219"/>
      <c r="G887" s="219"/>
      <c r="H887" s="219"/>
      <c r="I887" s="219"/>
      <c r="J887" s="219"/>
      <c r="K887" s="219"/>
      <c r="L887" s="219"/>
      <c r="M887" s="210"/>
      <c r="N887" s="210"/>
      <c r="O887" s="210"/>
      <c r="P887" s="210"/>
      <c r="Q887" s="210"/>
      <c r="R887" s="210"/>
      <c r="S887" s="210"/>
      <c r="T887" s="210"/>
      <c r="U887" s="210"/>
      <c r="V887" s="210"/>
      <c r="W887" s="210"/>
      <c r="X887" s="210"/>
      <c r="Y887" s="210"/>
      <c r="Z887" s="210"/>
      <c r="AA887" s="210"/>
      <c r="AB887" s="210"/>
      <c r="AC887" s="210"/>
      <c r="AD887" s="210"/>
      <c r="AE887" s="210"/>
      <c r="AF887" s="210"/>
      <c r="AG887" s="210"/>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c r="BI887" s="210"/>
      <c r="BJ887" s="210"/>
      <c r="BK887" s="210"/>
      <c r="BL887" s="210"/>
      <c r="BM887" s="210"/>
      <c r="BN887" s="210"/>
      <c r="BO887" s="210"/>
      <c r="BP887" s="210"/>
      <c r="BQ887" s="210"/>
      <c r="BR887" s="210"/>
    </row>
    <row r="888" spans="1:70" ht="16.5" customHeight="1" x14ac:dyDescent="0.3">
      <c r="A888" s="219"/>
      <c r="B888" s="219"/>
      <c r="C888" s="219"/>
      <c r="D888" s="219"/>
      <c r="E888" s="219"/>
      <c r="F888" s="219"/>
      <c r="G888" s="219"/>
      <c r="H888" s="219"/>
      <c r="I888" s="219"/>
      <c r="J888" s="219"/>
      <c r="K888" s="219"/>
      <c r="L888" s="219"/>
      <c r="M888" s="210"/>
      <c r="N888" s="210"/>
      <c r="O888" s="210"/>
      <c r="P888" s="210"/>
      <c r="Q888" s="210"/>
      <c r="R888" s="210"/>
      <c r="S888" s="210"/>
      <c r="T888" s="210"/>
      <c r="U888" s="210"/>
      <c r="V888" s="210"/>
      <c r="W888" s="210"/>
      <c r="X888" s="210"/>
      <c r="Y888" s="210"/>
      <c r="Z888" s="210"/>
      <c r="AA888" s="210"/>
      <c r="AB888" s="210"/>
      <c r="AC888" s="210"/>
      <c r="AD888" s="210"/>
      <c r="AE888" s="210"/>
      <c r="AF888" s="210"/>
      <c r="AG888" s="210"/>
      <c r="AH888" s="210"/>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c r="BI888" s="210"/>
      <c r="BJ888" s="210"/>
      <c r="BK888" s="210"/>
      <c r="BL888" s="210"/>
      <c r="BM888" s="210"/>
      <c r="BN888" s="210"/>
      <c r="BO888" s="210"/>
      <c r="BP888" s="210"/>
      <c r="BQ888" s="210"/>
      <c r="BR888" s="210"/>
    </row>
    <row r="889" spans="1:70" ht="16.5" customHeight="1" x14ac:dyDescent="0.3">
      <c r="A889" s="219"/>
      <c r="B889" s="219"/>
      <c r="C889" s="219"/>
      <c r="D889" s="219"/>
      <c r="E889" s="219"/>
      <c r="F889" s="219"/>
      <c r="G889" s="219"/>
      <c r="H889" s="219"/>
      <c r="I889" s="219"/>
      <c r="J889" s="219"/>
      <c r="K889" s="219"/>
      <c r="L889" s="219"/>
      <c r="M889" s="210"/>
      <c r="N889" s="210"/>
      <c r="O889" s="210"/>
      <c r="P889" s="210"/>
      <c r="Q889" s="210"/>
      <c r="R889" s="210"/>
      <c r="S889" s="210"/>
      <c r="T889" s="210"/>
      <c r="U889" s="210"/>
      <c r="V889" s="210"/>
      <c r="W889" s="210"/>
      <c r="X889" s="210"/>
      <c r="Y889" s="210"/>
      <c r="Z889" s="210"/>
      <c r="AA889" s="210"/>
      <c r="AB889" s="210"/>
      <c r="AC889" s="210"/>
      <c r="AD889" s="210"/>
      <c r="AE889" s="210"/>
      <c r="AF889" s="210"/>
      <c r="AG889" s="210"/>
      <c r="AH889" s="210"/>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c r="BI889" s="210"/>
      <c r="BJ889" s="210"/>
      <c r="BK889" s="210"/>
      <c r="BL889" s="210"/>
      <c r="BM889" s="210"/>
      <c r="BN889" s="210"/>
      <c r="BO889" s="210"/>
      <c r="BP889" s="210"/>
      <c r="BQ889" s="210"/>
      <c r="BR889" s="210"/>
    </row>
    <row r="890" spans="1:70" ht="16.5" customHeight="1" x14ac:dyDescent="0.3">
      <c r="A890" s="219"/>
      <c r="B890" s="219"/>
      <c r="C890" s="219"/>
      <c r="D890" s="219"/>
      <c r="E890" s="219"/>
      <c r="F890" s="219"/>
      <c r="G890" s="219"/>
      <c r="H890" s="219"/>
      <c r="I890" s="219"/>
      <c r="J890" s="219"/>
      <c r="K890" s="219"/>
      <c r="L890" s="219"/>
      <c r="M890" s="210"/>
      <c r="N890" s="210"/>
      <c r="O890" s="210"/>
      <c r="P890" s="210"/>
      <c r="Q890" s="210"/>
      <c r="R890" s="210"/>
      <c r="S890" s="210"/>
      <c r="T890" s="210"/>
      <c r="U890" s="210"/>
      <c r="V890" s="210"/>
      <c r="W890" s="210"/>
      <c r="X890" s="210"/>
      <c r="Y890" s="210"/>
      <c r="Z890" s="210"/>
      <c r="AA890" s="210"/>
      <c r="AB890" s="210"/>
      <c r="AC890" s="210"/>
      <c r="AD890" s="210"/>
      <c r="AE890" s="210"/>
      <c r="AF890" s="210"/>
      <c r="AG890" s="210"/>
      <c r="AH890" s="210"/>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c r="BI890" s="210"/>
      <c r="BJ890" s="210"/>
      <c r="BK890" s="210"/>
      <c r="BL890" s="210"/>
      <c r="BM890" s="210"/>
      <c r="BN890" s="210"/>
      <c r="BO890" s="210"/>
      <c r="BP890" s="210"/>
      <c r="BQ890" s="210"/>
      <c r="BR890" s="210"/>
    </row>
    <row r="891" spans="1:70" ht="16.5" customHeight="1" x14ac:dyDescent="0.3">
      <c r="A891" s="219"/>
      <c r="B891" s="219"/>
      <c r="C891" s="219"/>
      <c r="D891" s="219"/>
      <c r="E891" s="219"/>
      <c r="F891" s="219"/>
      <c r="G891" s="219"/>
      <c r="H891" s="219"/>
      <c r="I891" s="219"/>
      <c r="J891" s="219"/>
      <c r="K891" s="219"/>
      <c r="L891" s="219"/>
      <c r="M891" s="210"/>
      <c r="N891" s="210"/>
      <c r="O891" s="210"/>
      <c r="P891" s="210"/>
      <c r="Q891" s="210"/>
      <c r="R891" s="210"/>
      <c r="S891" s="210"/>
      <c r="T891" s="210"/>
      <c r="U891" s="210"/>
      <c r="V891" s="210"/>
      <c r="W891" s="210"/>
      <c r="X891" s="210"/>
      <c r="Y891" s="210"/>
      <c r="Z891" s="210"/>
      <c r="AA891" s="210"/>
      <c r="AB891" s="210"/>
      <c r="AC891" s="210"/>
      <c r="AD891" s="210"/>
      <c r="AE891" s="210"/>
      <c r="AF891" s="210"/>
      <c r="AG891" s="210"/>
      <c r="AH891" s="210"/>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c r="BI891" s="210"/>
      <c r="BJ891" s="210"/>
      <c r="BK891" s="210"/>
      <c r="BL891" s="210"/>
      <c r="BM891" s="210"/>
      <c r="BN891" s="210"/>
      <c r="BO891" s="210"/>
      <c r="BP891" s="210"/>
      <c r="BQ891" s="210"/>
      <c r="BR891" s="210"/>
    </row>
    <row r="892" spans="1:70" ht="16.5" customHeight="1" x14ac:dyDescent="0.3">
      <c r="A892" s="219"/>
      <c r="B892" s="219"/>
      <c r="C892" s="219"/>
      <c r="D892" s="219"/>
      <c r="E892" s="219"/>
      <c r="F892" s="219"/>
      <c r="G892" s="219"/>
      <c r="H892" s="219"/>
      <c r="I892" s="219"/>
      <c r="J892" s="219"/>
      <c r="K892" s="219"/>
      <c r="L892" s="219"/>
      <c r="M892" s="210"/>
      <c r="N892" s="210"/>
      <c r="O892" s="210"/>
      <c r="P892" s="210"/>
      <c r="Q892" s="210"/>
      <c r="R892" s="210"/>
      <c r="S892" s="210"/>
      <c r="T892" s="210"/>
      <c r="U892" s="210"/>
      <c r="V892" s="210"/>
      <c r="W892" s="210"/>
      <c r="X892" s="210"/>
      <c r="Y892" s="210"/>
      <c r="Z892" s="210"/>
      <c r="AA892" s="210"/>
      <c r="AB892" s="210"/>
      <c r="AC892" s="210"/>
      <c r="AD892" s="210"/>
      <c r="AE892" s="210"/>
      <c r="AF892" s="210"/>
      <c r="AG892" s="210"/>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c r="BI892" s="210"/>
      <c r="BJ892" s="210"/>
      <c r="BK892" s="210"/>
      <c r="BL892" s="210"/>
      <c r="BM892" s="210"/>
      <c r="BN892" s="210"/>
      <c r="BO892" s="210"/>
      <c r="BP892" s="210"/>
      <c r="BQ892" s="210"/>
      <c r="BR892" s="210"/>
    </row>
    <row r="893" spans="1:70" ht="16.5" customHeight="1" x14ac:dyDescent="0.3">
      <c r="A893" s="219"/>
      <c r="B893" s="219"/>
      <c r="C893" s="219"/>
      <c r="D893" s="219"/>
      <c r="E893" s="219"/>
      <c r="F893" s="219"/>
      <c r="G893" s="219"/>
      <c r="H893" s="219"/>
      <c r="I893" s="219"/>
      <c r="J893" s="219"/>
      <c r="K893" s="219"/>
      <c r="L893" s="219"/>
      <c r="M893" s="210"/>
      <c r="N893" s="210"/>
      <c r="O893" s="210"/>
      <c r="P893" s="210"/>
      <c r="Q893" s="210"/>
      <c r="R893" s="210"/>
      <c r="S893" s="210"/>
      <c r="T893" s="210"/>
      <c r="U893" s="210"/>
      <c r="V893" s="210"/>
      <c r="W893" s="210"/>
      <c r="X893" s="210"/>
      <c r="Y893" s="210"/>
      <c r="Z893" s="210"/>
      <c r="AA893" s="210"/>
      <c r="AB893" s="210"/>
      <c r="AC893" s="210"/>
      <c r="AD893" s="210"/>
      <c r="AE893" s="210"/>
      <c r="AF893" s="210"/>
      <c r="AG893" s="210"/>
      <c r="AH893" s="210"/>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c r="BI893" s="210"/>
      <c r="BJ893" s="210"/>
      <c r="BK893" s="210"/>
      <c r="BL893" s="210"/>
      <c r="BM893" s="210"/>
      <c r="BN893" s="210"/>
      <c r="BO893" s="210"/>
      <c r="BP893" s="210"/>
      <c r="BQ893" s="210"/>
      <c r="BR893" s="210"/>
    </row>
    <row r="894" spans="1:70" ht="16.5" customHeight="1" x14ac:dyDescent="0.3">
      <c r="A894" s="219"/>
      <c r="B894" s="219"/>
      <c r="C894" s="219"/>
      <c r="D894" s="219"/>
      <c r="E894" s="219"/>
      <c r="F894" s="219"/>
      <c r="G894" s="219"/>
      <c r="H894" s="219"/>
      <c r="I894" s="219"/>
      <c r="J894" s="219"/>
      <c r="K894" s="219"/>
      <c r="L894" s="219"/>
      <c r="M894" s="210"/>
      <c r="N894" s="210"/>
      <c r="O894" s="210"/>
      <c r="P894" s="210"/>
      <c r="Q894" s="210"/>
      <c r="R894" s="210"/>
      <c r="S894" s="210"/>
      <c r="T894" s="210"/>
      <c r="U894" s="210"/>
      <c r="V894" s="210"/>
      <c r="W894" s="210"/>
      <c r="X894" s="210"/>
      <c r="Y894" s="210"/>
      <c r="Z894" s="210"/>
      <c r="AA894" s="210"/>
      <c r="AB894" s="210"/>
      <c r="AC894" s="210"/>
      <c r="AD894" s="210"/>
      <c r="AE894" s="210"/>
      <c r="AF894" s="210"/>
      <c r="AG894" s="210"/>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c r="BI894" s="210"/>
      <c r="BJ894" s="210"/>
      <c r="BK894" s="210"/>
      <c r="BL894" s="210"/>
      <c r="BM894" s="210"/>
      <c r="BN894" s="210"/>
      <c r="BO894" s="210"/>
      <c r="BP894" s="210"/>
      <c r="BQ894" s="210"/>
      <c r="BR894" s="210"/>
    </row>
    <row r="895" spans="1:70" ht="16.5" customHeight="1" x14ac:dyDescent="0.3">
      <c r="A895" s="219"/>
      <c r="B895" s="219"/>
      <c r="C895" s="219"/>
      <c r="D895" s="219"/>
      <c r="E895" s="219"/>
      <c r="F895" s="219"/>
      <c r="G895" s="219"/>
      <c r="H895" s="219"/>
      <c r="I895" s="219"/>
      <c r="J895" s="219"/>
      <c r="K895" s="219"/>
      <c r="L895" s="219"/>
      <c r="M895" s="210"/>
      <c r="N895" s="210"/>
      <c r="O895" s="210"/>
      <c r="P895" s="210"/>
      <c r="Q895" s="210"/>
      <c r="R895" s="210"/>
      <c r="S895" s="210"/>
      <c r="T895" s="210"/>
      <c r="U895" s="210"/>
      <c r="V895" s="210"/>
      <c r="W895" s="210"/>
      <c r="X895" s="210"/>
      <c r="Y895" s="210"/>
      <c r="Z895" s="210"/>
      <c r="AA895" s="210"/>
      <c r="AB895" s="210"/>
      <c r="AC895" s="210"/>
      <c r="AD895" s="210"/>
      <c r="AE895" s="210"/>
      <c r="AF895" s="210"/>
      <c r="AG895" s="210"/>
      <c r="AH895" s="210"/>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c r="BI895" s="210"/>
      <c r="BJ895" s="210"/>
      <c r="BK895" s="210"/>
      <c r="BL895" s="210"/>
      <c r="BM895" s="210"/>
      <c r="BN895" s="210"/>
      <c r="BO895" s="210"/>
      <c r="BP895" s="210"/>
      <c r="BQ895" s="210"/>
      <c r="BR895" s="210"/>
    </row>
    <row r="896" spans="1:70" ht="16.5" customHeight="1" x14ac:dyDescent="0.3">
      <c r="A896" s="219"/>
      <c r="B896" s="219"/>
      <c r="C896" s="219"/>
      <c r="D896" s="219"/>
      <c r="E896" s="219"/>
      <c r="F896" s="219"/>
      <c r="G896" s="219"/>
      <c r="H896" s="219"/>
      <c r="I896" s="219"/>
      <c r="J896" s="219"/>
      <c r="K896" s="219"/>
      <c r="L896" s="219"/>
      <c r="M896" s="210"/>
      <c r="N896" s="210"/>
      <c r="O896" s="210"/>
      <c r="P896" s="210"/>
      <c r="Q896" s="210"/>
      <c r="R896" s="210"/>
      <c r="S896" s="210"/>
      <c r="T896" s="210"/>
      <c r="U896" s="210"/>
      <c r="V896" s="210"/>
      <c r="W896" s="210"/>
      <c r="X896" s="210"/>
      <c r="Y896" s="210"/>
      <c r="Z896" s="210"/>
      <c r="AA896" s="210"/>
      <c r="AB896" s="210"/>
      <c r="AC896" s="210"/>
      <c r="AD896" s="210"/>
      <c r="AE896" s="210"/>
      <c r="AF896" s="210"/>
      <c r="AG896" s="210"/>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c r="BI896" s="210"/>
      <c r="BJ896" s="210"/>
      <c r="BK896" s="210"/>
      <c r="BL896" s="210"/>
      <c r="BM896" s="210"/>
      <c r="BN896" s="210"/>
      <c r="BO896" s="210"/>
      <c r="BP896" s="210"/>
      <c r="BQ896" s="210"/>
      <c r="BR896" s="210"/>
    </row>
    <row r="897" spans="1:70" ht="16.5" customHeight="1" x14ac:dyDescent="0.3">
      <c r="A897" s="219"/>
      <c r="B897" s="219"/>
      <c r="C897" s="219"/>
      <c r="D897" s="219"/>
      <c r="E897" s="219"/>
      <c r="F897" s="219"/>
      <c r="G897" s="219"/>
      <c r="H897" s="219"/>
      <c r="I897" s="219"/>
      <c r="J897" s="219"/>
      <c r="K897" s="219"/>
      <c r="L897" s="219"/>
      <c r="M897" s="210"/>
      <c r="N897" s="210"/>
      <c r="O897" s="210"/>
      <c r="P897" s="210"/>
      <c r="Q897" s="210"/>
      <c r="R897" s="210"/>
      <c r="S897" s="210"/>
      <c r="T897" s="210"/>
      <c r="U897" s="210"/>
      <c r="V897" s="210"/>
      <c r="W897" s="210"/>
      <c r="X897" s="210"/>
      <c r="Y897" s="210"/>
      <c r="Z897" s="210"/>
      <c r="AA897" s="210"/>
      <c r="AB897" s="210"/>
      <c r="AC897" s="210"/>
      <c r="AD897" s="210"/>
      <c r="AE897" s="210"/>
      <c r="AF897" s="210"/>
      <c r="AG897" s="210"/>
      <c r="AH897" s="210"/>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c r="BI897" s="210"/>
      <c r="BJ897" s="210"/>
      <c r="BK897" s="210"/>
      <c r="BL897" s="210"/>
      <c r="BM897" s="210"/>
      <c r="BN897" s="210"/>
      <c r="BO897" s="210"/>
      <c r="BP897" s="210"/>
      <c r="BQ897" s="210"/>
      <c r="BR897" s="210"/>
    </row>
    <row r="898" spans="1:70" ht="16.5" customHeight="1" x14ac:dyDescent="0.3">
      <c r="A898" s="219"/>
      <c r="B898" s="219"/>
      <c r="C898" s="219"/>
      <c r="D898" s="219"/>
      <c r="E898" s="219"/>
      <c r="F898" s="219"/>
      <c r="G898" s="219"/>
      <c r="H898" s="219"/>
      <c r="I898" s="219"/>
      <c r="J898" s="219"/>
      <c r="K898" s="219"/>
      <c r="L898" s="219"/>
      <c r="M898" s="210"/>
      <c r="N898" s="210"/>
      <c r="O898" s="210"/>
      <c r="P898" s="210"/>
      <c r="Q898" s="210"/>
      <c r="R898" s="210"/>
      <c r="S898" s="210"/>
      <c r="T898" s="210"/>
      <c r="U898" s="210"/>
      <c r="V898" s="210"/>
      <c r="W898" s="210"/>
      <c r="X898" s="210"/>
      <c r="Y898" s="210"/>
      <c r="Z898" s="210"/>
      <c r="AA898" s="210"/>
      <c r="AB898" s="210"/>
      <c r="AC898" s="210"/>
      <c r="AD898" s="210"/>
      <c r="AE898" s="210"/>
      <c r="AF898" s="210"/>
      <c r="AG898" s="210"/>
      <c r="AH898" s="210"/>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c r="BI898" s="210"/>
      <c r="BJ898" s="210"/>
      <c r="BK898" s="210"/>
      <c r="BL898" s="210"/>
      <c r="BM898" s="210"/>
      <c r="BN898" s="210"/>
      <c r="BO898" s="210"/>
      <c r="BP898" s="210"/>
      <c r="BQ898" s="210"/>
      <c r="BR898" s="210"/>
    </row>
    <row r="899" spans="1:70" ht="16.5" customHeight="1" x14ac:dyDescent="0.3">
      <c r="A899" s="219"/>
      <c r="B899" s="219"/>
      <c r="C899" s="219"/>
      <c r="D899" s="219"/>
      <c r="E899" s="219"/>
      <c r="F899" s="219"/>
      <c r="G899" s="219"/>
      <c r="H899" s="219"/>
      <c r="I899" s="219"/>
      <c r="J899" s="219"/>
      <c r="K899" s="219"/>
      <c r="L899" s="219"/>
      <c r="M899" s="210"/>
      <c r="N899" s="210"/>
      <c r="O899" s="210"/>
      <c r="P899" s="210"/>
      <c r="Q899" s="210"/>
      <c r="R899" s="210"/>
      <c r="S899" s="210"/>
      <c r="T899" s="210"/>
      <c r="U899" s="210"/>
      <c r="V899" s="210"/>
      <c r="W899" s="210"/>
      <c r="X899" s="210"/>
      <c r="Y899" s="210"/>
      <c r="Z899" s="210"/>
      <c r="AA899" s="210"/>
      <c r="AB899" s="210"/>
      <c r="AC899" s="210"/>
      <c r="AD899" s="210"/>
      <c r="AE899" s="210"/>
      <c r="AF899" s="210"/>
      <c r="AG899" s="210"/>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c r="BI899" s="210"/>
      <c r="BJ899" s="210"/>
      <c r="BK899" s="210"/>
      <c r="BL899" s="210"/>
      <c r="BM899" s="210"/>
      <c r="BN899" s="210"/>
      <c r="BO899" s="210"/>
      <c r="BP899" s="210"/>
      <c r="BQ899" s="210"/>
      <c r="BR899" s="210"/>
    </row>
    <row r="900" spans="1:70" ht="16.5" customHeight="1" x14ac:dyDescent="0.3">
      <c r="A900" s="219"/>
      <c r="B900" s="219"/>
      <c r="C900" s="219"/>
      <c r="D900" s="219"/>
      <c r="E900" s="219"/>
      <c r="F900" s="219"/>
      <c r="G900" s="219"/>
      <c r="H900" s="219"/>
      <c r="I900" s="219"/>
      <c r="J900" s="219"/>
      <c r="K900" s="219"/>
      <c r="L900" s="219"/>
      <c r="M900" s="210"/>
      <c r="N900" s="210"/>
      <c r="O900" s="210"/>
      <c r="P900" s="210"/>
      <c r="Q900" s="210"/>
      <c r="R900" s="210"/>
      <c r="S900" s="210"/>
      <c r="T900" s="210"/>
      <c r="U900" s="210"/>
      <c r="V900" s="210"/>
      <c r="W900" s="210"/>
      <c r="X900" s="210"/>
      <c r="Y900" s="210"/>
      <c r="Z900" s="210"/>
      <c r="AA900" s="210"/>
      <c r="AB900" s="210"/>
      <c r="AC900" s="210"/>
      <c r="AD900" s="210"/>
      <c r="AE900" s="210"/>
      <c r="AF900" s="210"/>
      <c r="AG900" s="210"/>
      <c r="AH900" s="210"/>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c r="BI900" s="210"/>
      <c r="BJ900" s="210"/>
      <c r="BK900" s="210"/>
      <c r="BL900" s="210"/>
      <c r="BM900" s="210"/>
      <c r="BN900" s="210"/>
      <c r="BO900" s="210"/>
      <c r="BP900" s="210"/>
      <c r="BQ900" s="210"/>
      <c r="BR900" s="210"/>
    </row>
    <row r="901" spans="1:70" ht="16.5" customHeight="1" x14ac:dyDescent="0.3">
      <c r="A901" s="219"/>
      <c r="B901" s="219"/>
      <c r="C901" s="219"/>
      <c r="D901" s="219"/>
      <c r="E901" s="219"/>
      <c r="F901" s="219"/>
      <c r="G901" s="219"/>
      <c r="H901" s="219"/>
      <c r="I901" s="219"/>
      <c r="J901" s="219"/>
      <c r="K901" s="219"/>
      <c r="L901" s="219"/>
      <c r="M901" s="210"/>
      <c r="N901" s="210"/>
      <c r="O901" s="210"/>
      <c r="P901" s="210"/>
      <c r="Q901" s="210"/>
      <c r="R901" s="210"/>
      <c r="S901" s="210"/>
      <c r="T901" s="210"/>
      <c r="U901" s="210"/>
      <c r="V901" s="210"/>
      <c r="W901" s="210"/>
      <c r="X901" s="210"/>
      <c r="Y901" s="210"/>
      <c r="Z901" s="210"/>
      <c r="AA901" s="210"/>
      <c r="AB901" s="210"/>
      <c r="AC901" s="210"/>
      <c r="AD901" s="210"/>
      <c r="AE901" s="210"/>
      <c r="AF901" s="210"/>
      <c r="AG901" s="210"/>
      <c r="AH901" s="210"/>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c r="BI901" s="210"/>
      <c r="BJ901" s="210"/>
      <c r="BK901" s="210"/>
      <c r="BL901" s="210"/>
      <c r="BM901" s="210"/>
      <c r="BN901" s="210"/>
      <c r="BO901" s="210"/>
      <c r="BP901" s="210"/>
      <c r="BQ901" s="210"/>
      <c r="BR901" s="210"/>
    </row>
    <row r="902" spans="1:70" ht="16.5" customHeight="1" x14ac:dyDescent="0.3">
      <c r="A902" s="219"/>
      <c r="B902" s="219"/>
      <c r="C902" s="219"/>
      <c r="D902" s="219"/>
      <c r="E902" s="219"/>
      <c r="F902" s="219"/>
      <c r="G902" s="219"/>
      <c r="H902" s="219"/>
      <c r="I902" s="219"/>
      <c r="J902" s="219"/>
      <c r="K902" s="219"/>
      <c r="L902" s="219"/>
      <c r="M902" s="210"/>
      <c r="N902" s="210"/>
      <c r="O902" s="210"/>
      <c r="P902" s="210"/>
      <c r="Q902" s="210"/>
      <c r="R902" s="210"/>
      <c r="S902" s="210"/>
      <c r="T902" s="210"/>
      <c r="U902" s="210"/>
      <c r="V902" s="210"/>
      <c r="W902" s="210"/>
      <c r="X902" s="210"/>
      <c r="Y902" s="210"/>
      <c r="Z902" s="210"/>
      <c r="AA902" s="210"/>
      <c r="AB902" s="210"/>
      <c r="AC902" s="210"/>
      <c r="AD902" s="210"/>
      <c r="AE902" s="210"/>
      <c r="AF902" s="210"/>
      <c r="AG902" s="210"/>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c r="BI902" s="210"/>
      <c r="BJ902" s="210"/>
      <c r="BK902" s="210"/>
      <c r="BL902" s="210"/>
      <c r="BM902" s="210"/>
      <c r="BN902" s="210"/>
      <c r="BO902" s="210"/>
      <c r="BP902" s="210"/>
      <c r="BQ902" s="210"/>
      <c r="BR902" s="210"/>
    </row>
    <row r="903" spans="1:70" ht="16.5" customHeight="1" x14ac:dyDescent="0.3">
      <c r="A903" s="219"/>
      <c r="B903" s="219"/>
      <c r="C903" s="219"/>
      <c r="D903" s="219"/>
      <c r="E903" s="219"/>
      <c r="F903" s="219"/>
      <c r="G903" s="219"/>
      <c r="H903" s="219"/>
      <c r="I903" s="219"/>
      <c r="J903" s="219"/>
      <c r="K903" s="219"/>
      <c r="L903" s="219"/>
      <c r="M903" s="210"/>
      <c r="N903" s="210"/>
      <c r="O903" s="210"/>
      <c r="P903" s="210"/>
      <c r="Q903" s="210"/>
      <c r="R903" s="210"/>
      <c r="S903" s="210"/>
      <c r="T903" s="210"/>
      <c r="U903" s="210"/>
      <c r="V903" s="210"/>
      <c r="W903" s="210"/>
      <c r="X903" s="210"/>
      <c r="Y903" s="210"/>
      <c r="Z903" s="210"/>
      <c r="AA903" s="210"/>
      <c r="AB903" s="210"/>
      <c r="AC903" s="210"/>
      <c r="AD903" s="210"/>
      <c r="AE903" s="210"/>
      <c r="AF903" s="210"/>
      <c r="AG903" s="210"/>
      <c r="AH903" s="210"/>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c r="BI903" s="210"/>
      <c r="BJ903" s="210"/>
      <c r="BK903" s="210"/>
      <c r="BL903" s="210"/>
      <c r="BM903" s="210"/>
      <c r="BN903" s="210"/>
      <c r="BO903" s="210"/>
      <c r="BP903" s="210"/>
      <c r="BQ903" s="210"/>
      <c r="BR903" s="210"/>
    </row>
    <row r="904" spans="1:70" ht="16.5" customHeight="1" x14ac:dyDescent="0.3">
      <c r="A904" s="219"/>
      <c r="B904" s="219"/>
      <c r="C904" s="219"/>
      <c r="D904" s="219"/>
      <c r="E904" s="219"/>
      <c r="F904" s="219"/>
      <c r="G904" s="219"/>
      <c r="H904" s="219"/>
      <c r="I904" s="219"/>
      <c r="J904" s="219"/>
      <c r="K904" s="219"/>
      <c r="L904" s="219"/>
      <c r="M904" s="210"/>
      <c r="N904" s="210"/>
      <c r="O904" s="210"/>
      <c r="P904" s="210"/>
      <c r="Q904" s="210"/>
      <c r="R904" s="210"/>
      <c r="S904" s="210"/>
      <c r="T904" s="210"/>
      <c r="U904" s="210"/>
      <c r="V904" s="210"/>
      <c r="W904" s="210"/>
      <c r="X904" s="210"/>
      <c r="Y904" s="210"/>
      <c r="Z904" s="210"/>
      <c r="AA904" s="210"/>
      <c r="AB904" s="210"/>
      <c r="AC904" s="210"/>
      <c r="AD904" s="210"/>
      <c r="AE904" s="210"/>
      <c r="AF904" s="210"/>
      <c r="AG904" s="210"/>
      <c r="AH904" s="210"/>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c r="BI904" s="210"/>
      <c r="BJ904" s="210"/>
      <c r="BK904" s="210"/>
      <c r="BL904" s="210"/>
      <c r="BM904" s="210"/>
      <c r="BN904" s="210"/>
      <c r="BO904" s="210"/>
      <c r="BP904" s="210"/>
      <c r="BQ904" s="210"/>
      <c r="BR904" s="210"/>
    </row>
    <row r="905" spans="1:70" ht="16.5" customHeight="1" x14ac:dyDescent="0.3">
      <c r="A905" s="219"/>
      <c r="B905" s="219"/>
      <c r="C905" s="219"/>
      <c r="D905" s="219"/>
      <c r="E905" s="219"/>
      <c r="F905" s="219"/>
      <c r="G905" s="219"/>
      <c r="H905" s="219"/>
      <c r="I905" s="219"/>
      <c r="J905" s="219"/>
      <c r="K905" s="219"/>
      <c r="L905" s="219"/>
      <c r="M905" s="210"/>
      <c r="N905" s="210"/>
      <c r="O905" s="210"/>
      <c r="P905" s="210"/>
      <c r="Q905" s="210"/>
      <c r="R905" s="210"/>
      <c r="S905" s="210"/>
      <c r="T905" s="210"/>
      <c r="U905" s="210"/>
      <c r="V905" s="210"/>
      <c r="W905" s="210"/>
      <c r="X905" s="210"/>
      <c r="Y905" s="210"/>
      <c r="Z905" s="210"/>
      <c r="AA905" s="210"/>
      <c r="AB905" s="210"/>
      <c r="AC905" s="210"/>
      <c r="AD905" s="210"/>
      <c r="AE905" s="210"/>
      <c r="AF905" s="210"/>
      <c r="AG905" s="210"/>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c r="BI905" s="210"/>
      <c r="BJ905" s="210"/>
      <c r="BK905" s="210"/>
      <c r="BL905" s="210"/>
      <c r="BM905" s="210"/>
      <c r="BN905" s="210"/>
      <c r="BO905" s="210"/>
      <c r="BP905" s="210"/>
      <c r="BQ905" s="210"/>
      <c r="BR905" s="210"/>
    </row>
    <row r="906" spans="1:70" ht="16.5" customHeight="1" x14ac:dyDescent="0.3">
      <c r="A906" s="219"/>
      <c r="B906" s="219"/>
      <c r="C906" s="219"/>
      <c r="D906" s="219"/>
      <c r="E906" s="219"/>
      <c r="F906" s="219"/>
      <c r="G906" s="219"/>
      <c r="H906" s="219"/>
      <c r="I906" s="219"/>
      <c r="J906" s="219"/>
      <c r="K906" s="219"/>
      <c r="L906" s="219"/>
      <c r="M906" s="210"/>
      <c r="N906" s="210"/>
      <c r="O906" s="210"/>
      <c r="P906" s="210"/>
      <c r="Q906" s="210"/>
      <c r="R906" s="210"/>
      <c r="S906" s="210"/>
      <c r="T906" s="210"/>
      <c r="U906" s="210"/>
      <c r="V906" s="210"/>
      <c r="W906" s="210"/>
      <c r="X906" s="210"/>
      <c r="Y906" s="210"/>
      <c r="Z906" s="210"/>
      <c r="AA906" s="210"/>
      <c r="AB906" s="210"/>
      <c r="AC906" s="210"/>
      <c r="AD906" s="210"/>
      <c r="AE906" s="210"/>
      <c r="AF906" s="210"/>
      <c r="AG906" s="210"/>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c r="BI906" s="210"/>
      <c r="BJ906" s="210"/>
      <c r="BK906" s="210"/>
      <c r="BL906" s="210"/>
      <c r="BM906" s="210"/>
      <c r="BN906" s="210"/>
      <c r="BO906" s="210"/>
      <c r="BP906" s="210"/>
      <c r="BQ906" s="210"/>
      <c r="BR906" s="210"/>
    </row>
    <row r="907" spans="1:70" ht="16.5" customHeight="1" x14ac:dyDescent="0.3">
      <c r="A907" s="219"/>
      <c r="B907" s="219"/>
      <c r="C907" s="219"/>
      <c r="D907" s="219"/>
      <c r="E907" s="219"/>
      <c r="F907" s="219"/>
      <c r="G907" s="219"/>
      <c r="H907" s="219"/>
      <c r="I907" s="219"/>
      <c r="J907" s="219"/>
      <c r="K907" s="219"/>
      <c r="L907" s="219"/>
      <c r="M907" s="210"/>
      <c r="N907" s="210"/>
      <c r="O907" s="210"/>
      <c r="P907" s="210"/>
      <c r="Q907" s="210"/>
      <c r="R907" s="210"/>
      <c r="S907" s="210"/>
      <c r="T907" s="210"/>
      <c r="U907" s="210"/>
      <c r="V907" s="210"/>
      <c r="W907" s="210"/>
      <c r="X907" s="210"/>
      <c r="Y907" s="210"/>
      <c r="Z907" s="210"/>
      <c r="AA907" s="210"/>
      <c r="AB907" s="210"/>
      <c r="AC907" s="210"/>
      <c r="AD907" s="210"/>
      <c r="AE907" s="210"/>
      <c r="AF907" s="210"/>
      <c r="AG907" s="210"/>
      <c r="AH907" s="210"/>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c r="BI907" s="210"/>
      <c r="BJ907" s="210"/>
      <c r="BK907" s="210"/>
      <c r="BL907" s="210"/>
      <c r="BM907" s="210"/>
      <c r="BN907" s="210"/>
      <c r="BO907" s="210"/>
      <c r="BP907" s="210"/>
      <c r="BQ907" s="210"/>
      <c r="BR907" s="210"/>
    </row>
    <row r="908" spans="1:70" ht="16.5" customHeight="1" x14ac:dyDescent="0.3">
      <c r="A908" s="219"/>
      <c r="B908" s="219"/>
      <c r="C908" s="219"/>
      <c r="D908" s="219"/>
      <c r="E908" s="219"/>
      <c r="F908" s="219"/>
      <c r="G908" s="219"/>
      <c r="H908" s="219"/>
      <c r="I908" s="219"/>
      <c r="J908" s="219"/>
      <c r="K908" s="219"/>
      <c r="L908" s="219"/>
      <c r="M908" s="210"/>
      <c r="N908" s="210"/>
      <c r="O908" s="210"/>
      <c r="P908" s="210"/>
      <c r="Q908" s="210"/>
      <c r="R908" s="210"/>
      <c r="S908" s="210"/>
      <c r="T908" s="210"/>
      <c r="U908" s="210"/>
      <c r="V908" s="210"/>
      <c r="W908" s="210"/>
      <c r="X908" s="210"/>
      <c r="Y908" s="210"/>
      <c r="Z908" s="210"/>
      <c r="AA908" s="210"/>
      <c r="AB908" s="210"/>
      <c r="AC908" s="210"/>
      <c r="AD908" s="210"/>
      <c r="AE908" s="210"/>
      <c r="AF908" s="210"/>
      <c r="AG908" s="210"/>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c r="BI908" s="210"/>
      <c r="BJ908" s="210"/>
      <c r="BK908" s="210"/>
      <c r="BL908" s="210"/>
      <c r="BM908" s="210"/>
      <c r="BN908" s="210"/>
      <c r="BO908" s="210"/>
      <c r="BP908" s="210"/>
      <c r="BQ908" s="210"/>
      <c r="BR908" s="210"/>
    </row>
    <row r="909" spans="1:70" ht="16.5" customHeight="1" x14ac:dyDescent="0.3">
      <c r="A909" s="219"/>
      <c r="B909" s="219"/>
      <c r="C909" s="219"/>
      <c r="D909" s="219"/>
      <c r="E909" s="219"/>
      <c r="F909" s="219"/>
      <c r="G909" s="219"/>
      <c r="H909" s="219"/>
      <c r="I909" s="219"/>
      <c r="J909" s="219"/>
      <c r="K909" s="219"/>
      <c r="L909" s="219"/>
      <c r="M909" s="210"/>
      <c r="N909" s="210"/>
      <c r="O909" s="210"/>
      <c r="P909" s="210"/>
      <c r="Q909" s="210"/>
      <c r="R909" s="210"/>
      <c r="S909" s="210"/>
      <c r="T909" s="210"/>
      <c r="U909" s="210"/>
      <c r="V909" s="210"/>
      <c r="W909" s="210"/>
      <c r="X909" s="210"/>
      <c r="Y909" s="210"/>
      <c r="Z909" s="210"/>
      <c r="AA909" s="210"/>
      <c r="AB909" s="210"/>
      <c r="AC909" s="210"/>
      <c r="AD909" s="210"/>
      <c r="AE909" s="210"/>
      <c r="AF909" s="210"/>
      <c r="AG909" s="210"/>
      <c r="AH909" s="210"/>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c r="BI909" s="210"/>
      <c r="BJ909" s="210"/>
      <c r="BK909" s="210"/>
      <c r="BL909" s="210"/>
      <c r="BM909" s="210"/>
      <c r="BN909" s="210"/>
      <c r="BO909" s="210"/>
      <c r="BP909" s="210"/>
      <c r="BQ909" s="210"/>
      <c r="BR909" s="210"/>
    </row>
    <row r="910" spans="1:70" ht="16.5" customHeight="1" x14ac:dyDescent="0.3">
      <c r="A910" s="219"/>
      <c r="B910" s="219"/>
      <c r="C910" s="219"/>
      <c r="D910" s="219"/>
      <c r="E910" s="219"/>
      <c r="F910" s="219"/>
      <c r="G910" s="219"/>
      <c r="H910" s="219"/>
      <c r="I910" s="219"/>
      <c r="J910" s="219"/>
      <c r="K910" s="219"/>
      <c r="L910" s="219"/>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row>
    <row r="911" spans="1:70" ht="16.5" customHeight="1" x14ac:dyDescent="0.3">
      <c r="A911" s="219"/>
      <c r="B911" s="219"/>
      <c r="C911" s="219"/>
      <c r="D911" s="219"/>
      <c r="E911" s="219"/>
      <c r="F911" s="219"/>
      <c r="G911" s="219"/>
      <c r="H911" s="219"/>
      <c r="I911" s="219"/>
      <c r="J911" s="219"/>
      <c r="K911" s="219"/>
      <c r="L911" s="219"/>
      <c r="M911" s="210"/>
      <c r="N911" s="210"/>
      <c r="O911" s="210"/>
      <c r="P911" s="210"/>
      <c r="Q911" s="210"/>
      <c r="R911" s="210"/>
      <c r="S911" s="210"/>
      <c r="T911" s="210"/>
      <c r="U911" s="210"/>
      <c r="V911" s="210"/>
      <c r="W911" s="210"/>
      <c r="X911" s="210"/>
      <c r="Y911" s="210"/>
      <c r="Z911" s="210"/>
      <c r="AA911" s="210"/>
      <c r="AB911" s="210"/>
      <c r="AC911" s="210"/>
      <c r="AD911" s="210"/>
      <c r="AE911" s="210"/>
      <c r="AF911" s="210"/>
      <c r="AG911" s="210"/>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c r="BI911" s="210"/>
      <c r="BJ911" s="210"/>
      <c r="BK911" s="210"/>
      <c r="BL911" s="210"/>
      <c r="BM911" s="210"/>
      <c r="BN911" s="210"/>
      <c r="BO911" s="210"/>
      <c r="BP911" s="210"/>
      <c r="BQ911" s="210"/>
      <c r="BR911" s="210"/>
    </row>
    <row r="912" spans="1:70" ht="16.5" customHeight="1" x14ac:dyDescent="0.3">
      <c r="A912" s="219"/>
      <c r="B912" s="219"/>
      <c r="C912" s="219"/>
      <c r="D912" s="219"/>
      <c r="E912" s="219"/>
      <c r="F912" s="219"/>
      <c r="G912" s="219"/>
      <c r="H912" s="219"/>
      <c r="I912" s="219"/>
      <c r="J912" s="219"/>
      <c r="K912" s="219"/>
      <c r="L912" s="219"/>
      <c r="M912" s="210"/>
      <c r="N912" s="210"/>
      <c r="O912" s="210"/>
      <c r="P912" s="210"/>
      <c r="Q912" s="210"/>
      <c r="R912" s="210"/>
      <c r="S912" s="210"/>
      <c r="T912" s="210"/>
      <c r="U912" s="210"/>
      <c r="V912" s="210"/>
      <c r="W912" s="210"/>
      <c r="X912" s="210"/>
      <c r="Y912" s="210"/>
      <c r="Z912" s="210"/>
      <c r="AA912" s="210"/>
      <c r="AB912" s="210"/>
      <c r="AC912" s="210"/>
      <c r="AD912" s="210"/>
      <c r="AE912" s="210"/>
      <c r="AF912" s="210"/>
      <c r="AG912" s="210"/>
      <c r="AH912" s="210"/>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c r="BI912" s="210"/>
      <c r="BJ912" s="210"/>
      <c r="BK912" s="210"/>
      <c r="BL912" s="210"/>
      <c r="BM912" s="210"/>
      <c r="BN912" s="210"/>
      <c r="BO912" s="210"/>
      <c r="BP912" s="210"/>
      <c r="BQ912" s="210"/>
      <c r="BR912" s="210"/>
    </row>
    <row r="913" spans="1:70" ht="16.5" customHeight="1" x14ac:dyDescent="0.3">
      <c r="A913" s="219"/>
      <c r="B913" s="219"/>
      <c r="C913" s="219"/>
      <c r="D913" s="219"/>
      <c r="E913" s="219"/>
      <c r="F913" s="219"/>
      <c r="G913" s="219"/>
      <c r="H913" s="219"/>
      <c r="I913" s="219"/>
      <c r="J913" s="219"/>
      <c r="K913" s="219"/>
      <c r="L913" s="219"/>
      <c r="M913" s="210"/>
      <c r="N913" s="210"/>
      <c r="O913" s="210"/>
      <c r="P913" s="210"/>
      <c r="Q913" s="210"/>
      <c r="R913" s="210"/>
      <c r="S913" s="210"/>
      <c r="T913" s="210"/>
      <c r="U913" s="210"/>
      <c r="V913" s="210"/>
      <c r="W913" s="210"/>
      <c r="X913" s="210"/>
      <c r="Y913" s="210"/>
      <c r="Z913" s="210"/>
      <c r="AA913" s="210"/>
      <c r="AB913" s="210"/>
      <c r="AC913" s="210"/>
      <c r="AD913" s="210"/>
      <c r="AE913" s="210"/>
      <c r="AF913" s="210"/>
      <c r="AG913" s="210"/>
      <c r="AH913" s="210"/>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c r="BI913" s="210"/>
      <c r="BJ913" s="210"/>
      <c r="BK913" s="210"/>
      <c r="BL913" s="210"/>
      <c r="BM913" s="210"/>
      <c r="BN913" s="210"/>
      <c r="BO913" s="210"/>
      <c r="BP913" s="210"/>
      <c r="BQ913" s="210"/>
      <c r="BR913" s="210"/>
    </row>
    <row r="914" spans="1:70" ht="16.5" customHeight="1" x14ac:dyDescent="0.3">
      <c r="A914" s="219"/>
      <c r="B914" s="219"/>
      <c r="C914" s="219"/>
      <c r="D914" s="219"/>
      <c r="E914" s="219"/>
      <c r="F914" s="219"/>
      <c r="G914" s="219"/>
      <c r="H914" s="219"/>
      <c r="I914" s="219"/>
      <c r="J914" s="219"/>
      <c r="K914" s="219"/>
      <c r="L914" s="219"/>
      <c r="M914" s="210"/>
      <c r="N914" s="210"/>
      <c r="O914" s="210"/>
      <c r="P914" s="210"/>
      <c r="Q914" s="210"/>
      <c r="R914" s="210"/>
      <c r="S914" s="210"/>
      <c r="T914" s="210"/>
      <c r="U914" s="210"/>
      <c r="V914" s="210"/>
      <c r="W914" s="210"/>
      <c r="X914" s="210"/>
      <c r="Y914" s="210"/>
      <c r="Z914" s="210"/>
      <c r="AA914" s="210"/>
      <c r="AB914" s="210"/>
      <c r="AC914" s="210"/>
      <c r="AD914" s="210"/>
      <c r="AE914" s="210"/>
      <c r="AF914" s="210"/>
      <c r="AG914" s="210"/>
      <c r="AH914" s="210"/>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c r="BI914" s="210"/>
      <c r="BJ914" s="210"/>
      <c r="BK914" s="210"/>
      <c r="BL914" s="210"/>
      <c r="BM914" s="210"/>
      <c r="BN914" s="210"/>
      <c r="BO914" s="210"/>
      <c r="BP914" s="210"/>
      <c r="BQ914" s="210"/>
      <c r="BR914" s="210"/>
    </row>
    <row r="915" spans="1:70" ht="16.5" customHeight="1" x14ac:dyDescent="0.3">
      <c r="A915" s="219"/>
      <c r="B915" s="219"/>
      <c r="C915" s="219"/>
      <c r="D915" s="219"/>
      <c r="E915" s="219"/>
      <c r="F915" s="219"/>
      <c r="G915" s="219"/>
      <c r="H915" s="219"/>
      <c r="I915" s="219"/>
      <c r="J915" s="219"/>
      <c r="K915" s="219"/>
      <c r="L915" s="219"/>
      <c r="M915" s="210"/>
      <c r="N915" s="210"/>
      <c r="O915" s="210"/>
      <c r="P915" s="210"/>
      <c r="Q915" s="210"/>
      <c r="R915" s="210"/>
      <c r="S915" s="210"/>
      <c r="T915" s="210"/>
      <c r="U915" s="210"/>
      <c r="V915" s="210"/>
      <c r="W915" s="210"/>
      <c r="X915" s="210"/>
      <c r="Y915" s="210"/>
      <c r="Z915" s="210"/>
      <c r="AA915" s="210"/>
      <c r="AB915" s="210"/>
      <c r="AC915" s="210"/>
      <c r="AD915" s="210"/>
      <c r="AE915" s="210"/>
      <c r="AF915" s="210"/>
      <c r="AG915" s="210"/>
      <c r="AH915" s="210"/>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c r="BI915" s="210"/>
      <c r="BJ915" s="210"/>
      <c r="BK915" s="210"/>
      <c r="BL915" s="210"/>
      <c r="BM915" s="210"/>
      <c r="BN915" s="210"/>
      <c r="BO915" s="210"/>
      <c r="BP915" s="210"/>
      <c r="BQ915" s="210"/>
      <c r="BR915" s="210"/>
    </row>
    <row r="916" spans="1:70" ht="16.5" customHeight="1" x14ac:dyDescent="0.3">
      <c r="A916" s="219"/>
      <c r="B916" s="219"/>
      <c r="C916" s="219"/>
      <c r="D916" s="219"/>
      <c r="E916" s="219"/>
      <c r="F916" s="219"/>
      <c r="G916" s="219"/>
      <c r="H916" s="219"/>
      <c r="I916" s="219"/>
      <c r="J916" s="219"/>
      <c r="K916" s="219"/>
      <c r="L916" s="219"/>
      <c r="M916" s="210"/>
      <c r="N916" s="210"/>
      <c r="O916" s="210"/>
      <c r="P916" s="210"/>
      <c r="Q916" s="210"/>
      <c r="R916" s="210"/>
      <c r="S916" s="210"/>
      <c r="T916" s="210"/>
      <c r="U916" s="210"/>
      <c r="V916" s="210"/>
      <c r="W916" s="210"/>
      <c r="X916" s="210"/>
      <c r="Y916" s="210"/>
      <c r="Z916" s="210"/>
      <c r="AA916" s="210"/>
      <c r="AB916" s="210"/>
      <c r="AC916" s="210"/>
      <c r="AD916" s="210"/>
      <c r="AE916" s="210"/>
      <c r="AF916" s="210"/>
      <c r="AG916" s="210"/>
      <c r="AH916" s="210"/>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c r="BI916" s="210"/>
      <c r="BJ916" s="210"/>
      <c r="BK916" s="210"/>
      <c r="BL916" s="210"/>
      <c r="BM916" s="210"/>
      <c r="BN916" s="210"/>
      <c r="BO916" s="210"/>
      <c r="BP916" s="210"/>
      <c r="BQ916" s="210"/>
      <c r="BR916" s="210"/>
    </row>
    <row r="917" spans="1:70" ht="16.5" customHeight="1" x14ac:dyDescent="0.3">
      <c r="A917" s="219"/>
      <c r="B917" s="219"/>
      <c r="C917" s="219"/>
      <c r="D917" s="219"/>
      <c r="E917" s="219"/>
      <c r="F917" s="219"/>
      <c r="G917" s="219"/>
      <c r="H917" s="219"/>
      <c r="I917" s="219"/>
      <c r="J917" s="219"/>
      <c r="K917" s="219"/>
      <c r="L917" s="219"/>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c r="BI917" s="210"/>
      <c r="BJ917" s="210"/>
      <c r="BK917" s="210"/>
      <c r="BL917" s="210"/>
      <c r="BM917" s="210"/>
      <c r="BN917" s="210"/>
      <c r="BO917" s="210"/>
      <c r="BP917" s="210"/>
      <c r="BQ917" s="210"/>
      <c r="BR917" s="210"/>
    </row>
    <row r="918" spans="1:70" ht="16.5" customHeight="1" x14ac:dyDescent="0.3">
      <c r="A918" s="219"/>
      <c r="B918" s="219"/>
      <c r="C918" s="219"/>
      <c r="D918" s="219"/>
      <c r="E918" s="219"/>
      <c r="F918" s="219"/>
      <c r="G918" s="219"/>
      <c r="H918" s="219"/>
      <c r="I918" s="219"/>
      <c r="J918" s="219"/>
      <c r="K918" s="219"/>
      <c r="L918" s="219"/>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c r="BI918" s="210"/>
      <c r="BJ918" s="210"/>
      <c r="BK918" s="210"/>
      <c r="BL918" s="210"/>
      <c r="BM918" s="210"/>
      <c r="BN918" s="210"/>
      <c r="BO918" s="210"/>
      <c r="BP918" s="210"/>
      <c r="BQ918" s="210"/>
      <c r="BR918" s="210"/>
    </row>
    <row r="919" spans="1:70" ht="16.5" customHeight="1" x14ac:dyDescent="0.3">
      <c r="A919" s="219"/>
      <c r="B919" s="219"/>
      <c r="C919" s="219"/>
      <c r="D919" s="219"/>
      <c r="E919" s="219"/>
      <c r="F919" s="219"/>
      <c r="G919" s="219"/>
      <c r="H919" s="219"/>
      <c r="I919" s="219"/>
      <c r="J919" s="219"/>
      <c r="K919" s="219"/>
      <c r="L919" s="219"/>
      <c r="M919" s="210"/>
      <c r="N919" s="210"/>
      <c r="O919" s="210"/>
      <c r="P919" s="210"/>
      <c r="Q919" s="210"/>
      <c r="R919" s="210"/>
      <c r="S919" s="210"/>
      <c r="T919" s="210"/>
      <c r="U919" s="210"/>
      <c r="V919" s="210"/>
      <c r="W919" s="210"/>
      <c r="X919" s="210"/>
      <c r="Y919" s="210"/>
      <c r="Z919" s="210"/>
      <c r="AA919" s="210"/>
      <c r="AB919" s="210"/>
      <c r="AC919" s="210"/>
      <c r="AD919" s="210"/>
      <c r="AE919" s="210"/>
      <c r="AF919" s="210"/>
      <c r="AG919" s="210"/>
      <c r="AH919" s="210"/>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c r="BI919" s="210"/>
      <c r="BJ919" s="210"/>
      <c r="BK919" s="210"/>
      <c r="BL919" s="210"/>
      <c r="BM919" s="210"/>
      <c r="BN919" s="210"/>
      <c r="BO919" s="210"/>
      <c r="BP919" s="210"/>
      <c r="BQ919" s="210"/>
      <c r="BR919" s="210"/>
    </row>
    <row r="920" spans="1:70" ht="16.5" customHeight="1" x14ac:dyDescent="0.3">
      <c r="A920" s="219"/>
      <c r="B920" s="219"/>
      <c r="C920" s="219"/>
      <c r="D920" s="219"/>
      <c r="E920" s="219"/>
      <c r="F920" s="219"/>
      <c r="G920" s="219"/>
      <c r="H920" s="219"/>
      <c r="I920" s="219"/>
      <c r="J920" s="219"/>
      <c r="K920" s="219"/>
      <c r="L920" s="219"/>
      <c r="M920" s="210"/>
      <c r="N920" s="210"/>
      <c r="O920" s="210"/>
      <c r="P920" s="210"/>
      <c r="Q920" s="210"/>
      <c r="R920" s="210"/>
      <c r="S920" s="210"/>
      <c r="T920" s="210"/>
      <c r="U920" s="210"/>
      <c r="V920" s="210"/>
      <c r="W920" s="210"/>
      <c r="X920" s="210"/>
      <c r="Y920" s="210"/>
      <c r="Z920" s="210"/>
      <c r="AA920" s="210"/>
      <c r="AB920" s="210"/>
      <c r="AC920" s="210"/>
      <c r="AD920" s="210"/>
      <c r="AE920" s="210"/>
      <c r="AF920" s="210"/>
      <c r="AG920" s="210"/>
      <c r="AH920" s="210"/>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c r="BI920" s="210"/>
      <c r="BJ920" s="210"/>
      <c r="BK920" s="210"/>
      <c r="BL920" s="210"/>
      <c r="BM920" s="210"/>
      <c r="BN920" s="210"/>
      <c r="BO920" s="210"/>
      <c r="BP920" s="210"/>
      <c r="BQ920" s="210"/>
      <c r="BR920" s="210"/>
    </row>
    <row r="921" spans="1:70" ht="16.5" customHeight="1" x14ac:dyDescent="0.3">
      <c r="A921" s="219"/>
      <c r="B921" s="219"/>
      <c r="C921" s="219"/>
      <c r="D921" s="219"/>
      <c r="E921" s="219"/>
      <c r="F921" s="219"/>
      <c r="G921" s="219"/>
      <c r="H921" s="219"/>
      <c r="I921" s="219"/>
      <c r="J921" s="219"/>
      <c r="K921" s="219"/>
      <c r="L921" s="219"/>
      <c r="M921" s="210"/>
      <c r="N921" s="210"/>
      <c r="O921" s="210"/>
      <c r="P921" s="210"/>
      <c r="Q921" s="210"/>
      <c r="R921" s="210"/>
      <c r="S921" s="210"/>
      <c r="T921" s="210"/>
      <c r="U921" s="210"/>
      <c r="V921" s="210"/>
      <c r="W921" s="210"/>
      <c r="X921" s="210"/>
      <c r="Y921" s="210"/>
      <c r="Z921" s="210"/>
      <c r="AA921" s="210"/>
      <c r="AB921" s="210"/>
      <c r="AC921" s="210"/>
      <c r="AD921" s="210"/>
      <c r="AE921" s="210"/>
      <c r="AF921" s="210"/>
      <c r="AG921" s="210"/>
      <c r="AH921" s="210"/>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c r="BI921" s="210"/>
      <c r="BJ921" s="210"/>
      <c r="BK921" s="210"/>
      <c r="BL921" s="210"/>
      <c r="BM921" s="210"/>
      <c r="BN921" s="210"/>
      <c r="BO921" s="210"/>
      <c r="BP921" s="210"/>
      <c r="BQ921" s="210"/>
      <c r="BR921" s="210"/>
    </row>
    <row r="922" spans="1:70" ht="16.5" customHeight="1" x14ac:dyDescent="0.3">
      <c r="A922" s="219"/>
      <c r="B922" s="219"/>
      <c r="C922" s="219"/>
      <c r="D922" s="219"/>
      <c r="E922" s="219"/>
      <c r="F922" s="219"/>
      <c r="G922" s="219"/>
      <c r="H922" s="219"/>
      <c r="I922" s="219"/>
      <c r="J922" s="219"/>
      <c r="K922" s="219"/>
      <c r="L922" s="219"/>
      <c r="M922" s="210"/>
      <c r="N922" s="210"/>
      <c r="O922" s="210"/>
      <c r="P922" s="210"/>
      <c r="Q922" s="210"/>
      <c r="R922" s="210"/>
      <c r="S922" s="210"/>
      <c r="T922" s="210"/>
      <c r="U922" s="210"/>
      <c r="V922" s="210"/>
      <c r="W922" s="210"/>
      <c r="X922" s="210"/>
      <c r="Y922" s="210"/>
      <c r="Z922" s="210"/>
      <c r="AA922" s="210"/>
      <c r="AB922" s="210"/>
      <c r="AC922" s="210"/>
      <c r="AD922" s="210"/>
      <c r="AE922" s="210"/>
      <c r="AF922" s="210"/>
      <c r="AG922" s="210"/>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c r="BI922" s="210"/>
      <c r="BJ922" s="210"/>
      <c r="BK922" s="210"/>
      <c r="BL922" s="210"/>
      <c r="BM922" s="210"/>
      <c r="BN922" s="210"/>
      <c r="BO922" s="210"/>
      <c r="BP922" s="210"/>
      <c r="BQ922" s="210"/>
      <c r="BR922" s="210"/>
    </row>
    <row r="923" spans="1:70" ht="16.5" customHeight="1" x14ac:dyDescent="0.3">
      <c r="A923" s="219"/>
      <c r="B923" s="219"/>
      <c r="C923" s="219"/>
      <c r="D923" s="219"/>
      <c r="E923" s="219"/>
      <c r="F923" s="219"/>
      <c r="G923" s="219"/>
      <c r="H923" s="219"/>
      <c r="I923" s="219"/>
      <c r="J923" s="219"/>
      <c r="K923" s="219"/>
      <c r="L923" s="219"/>
      <c r="M923" s="210"/>
      <c r="N923" s="210"/>
      <c r="O923" s="210"/>
      <c r="P923" s="210"/>
      <c r="Q923" s="210"/>
      <c r="R923" s="210"/>
      <c r="S923" s="210"/>
      <c r="T923" s="210"/>
      <c r="U923" s="210"/>
      <c r="V923" s="210"/>
      <c r="W923" s="210"/>
      <c r="X923" s="210"/>
      <c r="Y923" s="210"/>
      <c r="Z923" s="210"/>
      <c r="AA923" s="210"/>
      <c r="AB923" s="210"/>
      <c r="AC923" s="210"/>
      <c r="AD923" s="210"/>
      <c r="AE923" s="210"/>
      <c r="AF923" s="210"/>
      <c r="AG923" s="210"/>
      <c r="AH923" s="210"/>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c r="BI923" s="210"/>
      <c r="BJ923" s="210"/>
      <c r="BK923" s="210"/>
      <c r="BL923" s="210"/>
      <c r="BM923" s="210"/>
      <c r="BN923" s="210"/>
      <c r="BO923" s="210"/>
      <c r="BP923" s="210"/>
      <c r="BQ923" s="210"/>
      <c r="BR923" s="210"/>
    </row>
    <row r="924" spans="1:70" ht="16.5" customHeight="1" x14ac:dyDescent="0.3">
      <c r="A924" s="219"/>
      <c r="B924" s="219"/>
      <c r="C924" s="219"/>
      <c r="D924" s="219"/>
      <c r="E924" s="219"/>
      <c r="F924" s="219"/>
      <c r="G924" s="219"/>
      <c r="H924" s="219"/>
      <c r="I924" s="219"/>
      <c r="J924" s="219"/>
      <c r="K924" s="219"/>
      <c r="L924" s="219"/>
      <c r="M924" s="210"/>
      <c r="N924" s="210"/>
      <c r="O924" s="210"/>
      <c r="P924" s="210"/>
      <c r="Q924" s="210"/>
      <c r="R924" s="210"/>
      <c r="S924" s="210"/>
      <c r="T924" s="210"/>
      <c r="U924" s="210"/>
      <c r="V924" s="210"/>
      <c r="W924" s="210"/>
      <c r="X924" s="210"/>
      <c r="Y924" s="210"/>
      <c r="Z924" s="210"/>
      <c r="AA924" s="210"/>
      <c r="AB924" s="210"/>
      <c r="AC924" s="210"/>
      <c r="AD924" s="210"/>
      <c r="AE924" s="210"/>
      <c r="AF924" s="210"/>
      <c r="AG924" s="210"/>
      <c r="AH924" s="210"/>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c r="BI924" s="210"/>
      <c r="BJ924" s="210"/>
      <c r="BK924" s="210"/>
      <c r="BL924" s="210"/>
      <c r="BM924" s="210"/>
      <c r="BN924" s="210"/>
      <c r="BO924" s="210"/>
      <c r="BP924" s="210"/>
      <c r="BQ924" s="210"/>
      <c r="BR924" s="210"/>
    </row>
    <row r="925" spans="1:70" ht="16.5" customHeight="1" x14ac:dyDescent="0.3">
      <c r="A925" s="219"/>
      <c r="B925" s="219"/>
      <c r="C925" s="219"/>
      <c r="D925" s="219"/>
      <c r="E925" s="219"/>
      <c r="F925" s="219"/>
      <c r="G925" s="219"/>
      <c r="H925" s="219"/>
      <c r="I925" s="219"/>
      <c r="J925" s="219"/>
      <c r="K925" s="219"/>
      <c r="L925" s="219"/>
      <c r="M925" s="210"/>
      <c r="N925" s="210"/>
      <c r="O925" s="210"/>
      <c r="P925" s="210"/>
      <c r="Q925" s="210"/>
      <c r="R925" s="210"/>
      <c r="S925" s="210"/>
      <c r="T925" s="210"/>
      <c r="U925" s="210"/>
      <c r="V925" s="210"/>
      <c r="W925" s="210"/>
      <c r="X925" s="210"/>
      <c r="Y925" s="210"/>
      <c r="Z925" s="210"/>
      <c r="AA925" s="210"/>
      <c r="AB925" s="210"/>
      <c r="AC925" s="210"/>
      <c r="AD925" s="210"/>
      <c r="AE925" s="210"/>
      <c r="AF925" s="210"/>
      <c r="AG925" s="210"/>
      <c r="AH925" s="210"/>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c r="BI925" s="210"/>
      <c r="BJ925" s="210"/>
      <c r="BK925" s="210"/>
      <c r="BL925" s="210"/>
      <c r="BM925" s="210"/>
      <c r="BN925" s="210"/>
      <c r="BO925" s="210"/>
      <c r="BP925" s="210"/>
      <c r="BQ925" s="210"/>
      <c r="BR925" s="210"/>
    </row>
    <row r="926" spans="1:70" ht="16.5" customHeight="1" x14ac:dyDescent="0.3">
      <c r="A926" s="219"/>
      <c r="B926" s="219"/>
      <c r="C926" s="219"/>
      <c r="D926" s="219"/>
      <c r="E926" s="219"/>
      <c r="F926" s="219"/>
      <c r="G926" s="219"/>
      <c r="H926" s="219"/>
      <c r="I926" s="219"/>
      <c r="J926" s="219"/>
      <c r="K926" s="219"/>
      <c r="L926" s="219"/>
      <c r="M926" s="210"/>
      <c r="N926" s="210"/>
      <c r="O926" s="210"/>
      <c r="P926" s="210"/>
      <c r="Q926" s="210"/>
      <c r="R926" s="210"/>
      <c r="S926" s="210"/>
      <c r="T926" s="210"/>
      <c r="U926" s="210"/>
      <c r="V926" s="210"/>
      <c r="W926" s="210"/>
      <c r="X926" s="210"/>
      <c r="Y926" s="210"/>
      <c r="Z926" s="210"/>
      <c r="AA926" s="210"/>
      <c r="AB926" s="210"/>
      <c r="AC926" s="210"/>
      <c r="AD926" s="210"/>
      <c r="AE926" s="210"/>
      <c r="AF926" s="210"/>
      <c r="AG926" s="210"/>
      <c r="AH926" s="210"/>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c r="BI926" s="210"/>
      <c r="BJ926" s="210"/>
      <c r="BK926" s="210"/>
      <c r="BL926" s="210"/>
      <c r="BM926" s="210"/>
      <c r="BN926" s="210"/>
      <c r="BO926" s="210"/>
      <c r="BP926" s="210"/>
      <c r="BQ926" s="210"/>
      <c r="BR926" s="210"/>
    </row>
    <row r="927" spans="1:70" ht="16.5" customHeight="1" x14ac:dyDescent="0.3">
      <c r="A927" s="219"/>
      <c r="B927" s="219"/>
      <c r="C927" s="219"/>
      <c r="D927" s="219"/>
      <c r="E927" s="219"/>
      <c r="F927" s="219"/>
      <c r="G927" s="219"/>
      <c r="H927" s="219"/>
      <c r="I927" s="219"/>
      <c r="J927" s="219"/>
      <c r="K927" s="219"/>
      <c r="L927" s="219"/>
      <c r="M927" s="210"/>
      <c r="N927" s="210"/>
      <c r="O927" s="210"/>
      <c r="P927" s="210"/>
      <c r="Q927" s="210"/>
      <c r="R927" s="210"/>
      <c r="S927" s="210"/>
      <c r="T927" s="210"/>
      <c r="U927" s="210"/>
      <c r="V927" s="210"/>
      <c r="W927" s="210"/>
      <c r="X927" s="210"/>
      <c r="Y927" s="210"/>
      <c r="Z927" s="210"/>
      <c r="AA927" s="210"/>
      <c r="AB927" s="210"/>
      <c r="AC927" s="210"/>
      <c r="AD927" s="210"/>
      <c r="AE927" s="210"/>
      <c r="AF927" s="210"/>
      <c r="AG927" s="210"/>
      <c r="AH927" s="210"/>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c r="BI927" s="210"/>
      <c r="BJ927" s="210"/>
      <c r="BK927" s="210"/>
      <c r="BL927" s="210"/>
      <c r="BM927" s="210"/>
      <c r="BN927" s="210"/>
      <c r="BO927" s="210"/>
      <c r="BP927" s="210"/>
      <c r="BQ927" s="210"/>
      <c r="BR927" s="210"/>
    </row>
    <row r="928" spans="1:70" ht="16.5" customHeight="1" x14ac:dyDescent="0.3">
      <c r="A928" s="219"/>
      <c r="B928" s="219"/>
      <c r="C928" s="219"/>
      <c r="D928" s="219"/>
      <c r="E928" s="219"/>
      <c r="F928" s="219"/>
      <c r="G928" s="219"/>
      <c r="H928" s="219"/>
      <c r="I928" s="219"/>
      <c r="J928" s="219"/>
      <c r="K928" s="219"/>
      <c r="L928" s="219"/>
      <c r="M928" s="210"/>
      <c r="N928" s="210"/>
      <c r="O928" s="210"/>
      <c r="P928" s="210"/>
      <c r="Q928" s="210"/>
      <c r="R928" s="210"/>
      <c r="S928" s="210"/>
      <c r="T928" s="210"/>
      <c r="U928" s="210"/>
      <c r="V928" s="210"/>
      <c r="W928" s="210"/>
      <c r="X928" s="210"/>
      <c r="Y928" s="210"/>
      <c r="Z928" s="210"/>
      <c r="AA928" s="210"/>
      <c r="AB928" s="210"/>
      <c r="AC928" s="210"/>
      <c r="AD928" s="210"/>
      <c r="AE928" s="210"/>
      <c r="AF928" s="210"/>
      <c r="AG928" s="210"/>
      <c r="AH928" s="210"/>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c r="BI928" s="210"/>
      <c r="BJ928" s="210"/>
      <c r="BK928" s="210"/>
      <c r="BL928" s="210"/>
      <c r="BM928" s="210"/>
      <c r="BN928" s="210"/>
      <c r="BO928" s="210"/>
      <c r="BP928" s="210"/>
      <c r="BQ928" s="210"/>
      <c r="BR928" s="210"/>
    </row>
    <row r="929" spans="1:70" ht="16.5" customHeight="1" x14ac:dyDescent="0.3">
      <c r="A929" s="219"/>
      <c r="B929" s="219"/>
      <c r="C929" s="219"/>
      <c r="D929" s="219"/>
      <c r="E929" s="219"/>
      <c r="F929" s="219"/>
      <c r="G929" s="219"/>
      <c r="H929" s="219"/>
      <c r="I929" s="219"/>
      <c r="J929" s="219"/>
      <c r="K929" s="219"/>
      <c r="L929" s="219"/>
      <c r="M929" s="210"/>
      <c r="N929" s="210"/>
      <c r="O929" s="210"/>
      <c r="P929" s="210"/>
      <c r="Q929" s="210"/>
      <c r="R929" s="210"/>
      <c r="S929" s="210"/>
      <c r="T929" s="210"/>
      <c r="U929" s="210"/>
      <c r="V929" s="210"/>
      <c r="W929" s="210"/>
      <c r="X929" s="210"/>
      <c r="Y929" s="210"/>
      <c r="Z929" s="210"/>
      <c r="AA929" s="210"/>
      <c r="AB929" s="210"/>
      <c r="AC929" s="210"/>
      <c r="AD929" s="210"/>
      <c r="AE929" s="210"/>
      <c r="AF929" s="210"/>
      <c r="AG929" s="210"/>
      <c r="AH929" s="210"/>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c r="BI929" s="210"/>
      <c r="BJ929" s="210"/>
      <c r="BK929" s="210"/>
      <c r="BL929" s="210"/>
      <c r="BM929" s="210"/>
      <c r="BN929" s="210"/>
      <c r="BO929" s="210"/>
      <c r="BP929" s="210"/>
      <c r="BQ929" s="210"/>
      <c r="BR929" s="210"/>
    </row>
    <row r="930" spans="1:70" ht="16.5" customHeight="1" x14ac:dyDescent="0.3">
      <c r="A930" s="219"/>
      <c r="B930" s="219"/>
      <c r="C930" s="219"/>
      <c r="D930" s="219"/>
      <c r="E930" s="219"/>
      <c r="F930" s="219"/>
      <c r="G930" s="219"/>
      <c r="H930" s="219"/>
      <c r="I930" s="219"/>
      <c r="J930" s="219"/>
      <c r="K930" s="219"/>
      <c r="L930" s="219"/>
      <c r="M930" s="210"/>
      <c r="N930" s="210"/>
      <c r="O930" s="210"/>
      <c r="P930" s="210"/>
      <c r="Q930" s="210"/>
      <c r="R930" s="210"/>
      <c r="S930" s="210"/>
      <c r="T930" s="210"/>
      <c r="U930" s="210"/>
      <c r="V930" s="210"/>
      <c r="W930" s="210"/>
      <c r="X930" s="210"/>
      <c r="Y930" s="210"/>
      <c r="Z930" s="210"/>
      <c r="AA930" s="210"/>
      <c r="AB930" s="210"/>
      <c r="AC930" s="210"/>
      <c r="AD930" s="210"/>
      <c r="AE930" s="210"/>
      <c r="AF930" s="210"/>
      <c r="AG930" s="210"/>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c r="BI930" s="210"/>
      <c r="BJ930" s="210"/>
      <c r="BK930" s="210"/>
      <c r="BL930" s="210"/>
      <c r="BM930" s="210"/>
      <c r="BN930" s="210"/>
      <c r="BO930" s="210"/>
      <c r="BP930" s="210"/>
      <c r="BQ930" s="210"/>
      <c r="BR930" s="210"/>
    </row>
    <row r="931" spans="1:70" ht="16.5" customHeight="1" x14ac:dyDescent="0.3">
      <c r="A931" s="219"/>
      <c r="B931" s="219"/>
      <c r="C931" s="219"/>
      <c r="D931" s="219"/>
      <c r="E931" s="219"/>
      <c r="F931" s="219"/>
      <c r="G931" s="219"/>
      <c r="H931" s="219"/>
      <c r="I931" s="219"/>
      <c r="J931" s="219"/>
      <c r="K931" s="219"/>
      <c r="L931" s="219"/>
      <c r="M931" s="210"/>
      <c r="N931" s="210"/>
      <c r="O931" s="210"/>
      <c r="P931" s="210"/>
      <c r="Q931" s="210"/>
      <c r="R931" s="210"/>
      <c r="S931" s="210"/>
      <c r="T931" s="210"/>
      <c r="U931" s="210"/>
      <c r="V931" s="210"/>
      <c r="W931" s="210"/>
      <c r="X931" s="210"/>
      <c r="Y931" s="210"/>
      <c r="Z931" s="210"/>
      <c r="AA931" s="210"/>
      <c r="AB931" s="210"/>
      <c r="AC931" s="210"/>
      <c r="AD931" s="210"/>
      <c r="AE931" s="210"/>
      <c r="AF931" s="210"/>
      <c r="AG931" s="210"/>
      <c r="AH931" s="210"/>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c r="BI931" s="210"/>
      <c r="BJ931" s="210"/>
      <c r="BK931" s="210"/>
      <c r="BL931" s="210"/>
      <c r="BM931" s="210"/>
      <c r="BN931" s="210"/>
      <c r="BO931" s="210"/>
      <c r="BP931" s="210"/>
      <c r="BQ931" s="210"/>
      <c r="BR931" s="210"/>
    </row>
    <row r="932" spans="1:70" ht="16.5" customHeight="1" x14ac:dyDescent="0.3">
      <c r="A932" s="219"/>
      <c r="B932" s="219"/>
      <c r="C932" s="219"/>
      <c r="D932" s="219"/>
      <c r="E932" s="219"/>
      <c r="F932" s="219"/>
      <c r="G932" s="219"/>
      <c r="H932" s="219"/>
      <c r="I932" s="219"/>
      <c r="J932" s="219"/>
      <c r="K932" s="219"/>
      <c r="L932" s="219"/>
      <c r="M932" s="210"/>
      <c r="N932" s="210"/>
      <c r="O932" s="210"/>
      <c r="P932" s="210"/>
      <c r="Q932" s="210"/>
      <c r="R932" s="210"/>
      <c r="S932" s="210"/>
      <c r="T932" s="210"/>
      <c r="U932" s="210"/>
      <c r="V932" s="210"/>
      <c r="W932" s="210"/>
      <c r="X932" s="210"/>
      <c r="Y932" s="210"/>
      <c r="Z932" s="210"/>
      <c r="AA932" s="210"/>
      <c r="AB932" s="210"/>
      <c r="AC932" s="210"/>
      <c r="AD932" s="210"/>
      <c r="AE932" s="210"/>
      <c r="AF932" s="210"/>
      <c r="AG932" s="210"/>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c r="BI932" s="210"/>
      <c r="BJ932" s="210"/>
      <c r="BK932" s="210"/>
      <c r="BL932" s="210"/>
      <c r="BM932" s="210"/>
      <c r="BN932" s="210"/>
      <c r="BO932" s="210"/>
      <c r="BP932" s="210"/>
      <c r="BQ932" s="210"/>
      <c r="BR932" s="210"/>
    </row>
    <row r="933" spans="1:70" ht="16.5" customHeight="1" x14ac:dyDescent="0.3">
      <c r="A933" s="219"/>
      <c r="B933" s="219"/>
      <c r="C933" s="219"/>
      <c r="D933" s="219"/>
      <c r="E933" s="219"/>
      <c r="F933" s="219"/>
      <c r="G933" s="219"/>
      <c r="H933" s="219"/>
      <c r="I933" s="219"/>
      <c r="J933" s="219"/>
      <c r="K933" s="219"/>
      <c r="L933" s="219"/>
      <c r="M933" s="210"/>
      <c r="N933" s="210"/>
      <c r="O933" s="210"/>
      <c r="P933" s="210"/>
      <c r="Q933" s="210"/>
      <c r="R933" s="210"/>
      <c r="S933" s="210"/>
      <c r="T933" s="210"/>
      <c r="U933" s="210"/>
      <c r="V933" s="210"/>
      <c r="W933" s="210"/>
      <c r="X933" s="210"/>
      <c r="Y933" s="210"/>
      <c r="Z933" s="210"/>
      <c r="AA933" s="210"/>
      <c r="AB933" s="210"/>
      <c r="AC933" s="210"/>
      <c r="AD933" s="210"/>
      <c r="AE933" s="210"/>
      <c r="AF933" s="210"/>
      <c r="AG933" s="210"/>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c r="BI933" s="210"/>
      <c r="BJ933" s="210"/>
      <c r="BK933" s="210"/>
      <c r="BL933" s="210"/>
      <c r="BM933" s="210"/>
      <c r="BN933" s="210"/>
      <c r="BO933" s="210"/>
      <c r="BP933" s="210"/>
      <c r="BQ933" s="210"/>
      <c r="BR933" s="210"/>
    </row>
    <row r="934" spans="1:70" ht="16.5" customHeight="1" x14ac:dyDescent="0.3">
      <c r="A934" s="219"/>
      <c r="B934" s="219"/>
      <c r="C934" s="219"/>
      <c r="D934" s="219"/>
      <c r="E934" s="219"/>
      <c r="F934" s="219"/>
      <c r="G934" s="219"/>
      <c r="H934" s="219"/>
      <c r="I934" s="219"/>
      <c r="J934" s="219"/>
      <c r="K934" s="219"/>
      <c r="L934" s="219"/>
      <c r="M934" s="210"/>
      <c r="N934" s="210"/>
      <c r="O934" s="210"/>
      <c r="P934" s="210"/>
      <c r="Q934" s="210"/>
      <c r="R934" s="210"/>
      <c r="S934" s="210"/>
      <c r="T934" s="210"/>
      <c r="U934" s="210"/>
      <c r="V934" s="210"/>
      <c r="W934" s="210"/>
      <c r="X934" s="210"/>
      <c r="Y934" s="210"/>
      <c r="Z934" s="210"/>
      <c r="AA934" s="210"/>
      <c r="AB934" s="210"/>
      <c r="AC934" s="210"/>
      <c r="AD934" s="210"/>
      <c r="AE934" s="210"/>
      <c r="AF934" s="210"/>
      <c r="AG934" s="210"/>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c r="BI934" s="210"/>
      <c r="BJ934" s="210"/>
      <c r="BK934" s="210"/>
      <c r="BL934" s="210"/>
      <c r="BM934" s="210"/>
      <c r="BN934" s="210"/>
      <c r="BO934" s="210"/>
      <c r="BP934" s="210"/>
      <c r="BQ934" s="210"/>
      <c r="BR934" s="210"/>
    </row>
    <row r="935" spans="1:70" ht="16.5" customHeight="1" x14ac:dyDescent="0.3">
      <c r="A935" s="219"/>
      <c r="B935" s="219"/>
      <c r="C935" s="219"/>
      <c r="D935" s="219"/>
      <c r="E935" s="219"/>
      <c r="F935" s="219"/>
      <c r="G935" s="219"/>
      <c r="H935" s="219"/>
      <c r="I935" s="219"/>
      <c r="J935" s="219"/>
      <c r="K935" s="219"/>
      <c r="L935" s="219"/>
      <c r="M935" s="210"/>
      <c r="N935" s="210"/>
      <c r="O935" s="210"/>
      <c r="P935" s="210"/>
      <c r="Q935" s="210"/>
      <c r="R935" s="210"/>
      <c r="S935" s="210"/>
      <c r="T935" s="210"/>
      <c r="U935" s="210"/>
      <c r="V935" s="210"/>
      <c r="W935" s="210"/>
      <c r="X935" s="210"/>
      <c r="Y935" s="210"/>
      <c r="Z935" s="210"/>
      <c r="AA935" s="210"/>
      <c r="AB935" s="210"/>
      <c r="AC935" s="210"/>
      <c r="AD935" s="210"/>
      <c r="AE935" s="210"/>
      <c r="AF935" s="210"/>
      <c r="AG935" s="210"/>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c r="BI935" s="210"/>
      <c r="BJ935" s="210"/>
      <c r="BK935" s="210"/>
      <c r="BL935" s="210"/>
      <c r="BM935" s="210"/>
      <c r="BN935" s="210"/>
      <c r="BO935" s="210"/>
      <c r="BP935" s="210"/>
      <c r="BQ935" s="210"/>
      <c r="BR935" s="210"/>
    </row>
    <row r="936" spans="1:70" ht="16.5" customHeight="1" x14ac:dyDescent="0.3">
      <c r="A936" s="219"/>
      <c r="B936" s="219"/>
      <c r="C936" s="219"/>
      <c r="D936" s="219"/>
      <c r="E936" s="219"/>
      <c r="F936" s="219"/>
      <c r="G936" s="219"/>
      <c r="H936" s="219"/>
      <c r="I936" s="219"/>
      <c r="J936" s="219"/>
      <c r="K936" s="219"/>
      <c r="L936" s="219"/>
      <c r="M936" s="210"/>
      <c r="N936" s="210"/>
      <c r="O936" s="210"/>
      <c r="P936" s="210"/>
      <c r="Q936" s="210"/>
      <c r="R936" s="210"/>
      <c r="S936" s="210"/>
      <c r="T936" s="210"/>
      <c r="U936" s="210"/>
      <c r="V936" s="210"/>
      <c r="W936" s="210"/>
      <c r="X936" s="210"/>
      <c r="Y936" s="210"/>
      <c r="Z936" s="210"/>
      <c r="AA936" s="210"/>
      <c r="AB936" s="210"/>
      <c r="AC936" s="210"/>
      <c r="AD936" s="210"/>
      <c r="AE936" s="210"/>
      <c r="AF936" s="210"/>
      <c r="AG936" s="210"/>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c r="BI936" s="210"/>
      <c r="BJ936" s="210"/>
      <c r="BK936" s="210"/>
      <c r="BL936" s="210"/>
      <c r="BM936" s="210"/>
      <c r="BN936" s="210"/>
      <c r="BO936" s="210"/>
      <c r="BP936" s="210"/>
      <c r="BQ936" s="210"/>
      <c r="BR936" s="210"/>
    </row>
    <row r="937" spans="1:70" ht="16.5" customHeight="1" x14ac:dyDescent="0.3">
      <c r="A937" s="219"/>
      <c r="B937" s="219"/>
      <c r="C937" s="219"/>
      <c r="D937" s="219"/>
      <c r="E937" s="219"/>
      <c r="F937" s="219"/>
      <c r="G937" s="219"/>
      <c r="H937" s="219"/>
      <c r="I937" s="219"/>
      <c r="J937" s="219"/>
      <c r="K937" s="219"/>
      <c r="L937" s="219"/>
      <c r="M937" s="210"/>
      <c r="N937" s="210"/>
      <c r="O937" s="210"/>
      <c r="P937" s="210"/>
      <c r="Q937" s="210"/>
      <c r="R937" s="210"/>
      <c r="S937" s="210"/>
      <c r="T937" s="210"/>
      <c r="U937" s="210"/>
      <c r="V937" s="210"/>
      <c r="W937" s="210"/>
      <c r="X937" s="210"/>
      <c r="Y937" s="210"/>
      <c r="Z937" s="210"/>
      <c r="AA937" s="210"/>
      <c r="AB937" s="210"/>
      <c r="AC937" s="210"/>
      <c r="AD937" s="210"/>
      <c r="AE937" s="210"/>
      <c r="AF937" s="210"/>
      <c r="AG937" s="210"/>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c r="BI937" s="210"/>
      <c r="BJ937" s="210"/>
      <c r="BK937" s="210"/>
      <c r="BL937" s="210"/>
      <c r="BM937" s="210"/>
      <c r="BN937" s="210"/>
      <c r="BO937" s="210"/>
      <c r="BP937" s="210"/>
      <c r="BQ937" s="210"/>
      <c r="BR937" s="210"/>
    </row>
    <row r="938" spans="1:70" ht="16.5" customHeight="1" x14ac:dyDescent="0.3">
      <c r="A938" s="219"/>
      <c r="B938" s="219"/>
      <c r="C938" s="219"/>
      <c r="D938" s="219"/>
      <c r="E938" s="219"/>
      <c r="F938" s="219"/>
      <c r="G938" s="219"/>
      <c r="H938" s="219"/>
      <c r="I938" s="219"/>
      <c r="J938" s="219"/>
      <c r="K938" s="219"/>
      <c r="L938" s="219"/>
      <c r="M938" s="210"/>
      <c r="N938" s="210"/>
      <c r="O938" s="210"/>
      <c r="P938" s="210"/>
      <c r="Q938" s="210"/>
      <c r="R938" s="210"/>
      <c r="S938" s="210"/>
      <c r="T938" s="210"/>
      <c r="U938" s="210"/>
      <c r="V938" s="210"/>
      <c r="W938" s="210"/>
      <c r="X938" s="210"/>
      <c r="Y938" s="210"/>
      <c r="Z938" s="210"/>
      <c r="AA938" s="210"/>
      <c r="AB938" s="210"/>
      <c r="AC938" s="210"/>
      <c r="AD938" s="210"/>
      <c r="AE938" s="210"/>
      <c r="AF938" s="210"/>
      <c r="AG938" s="210"/>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c r="BI938" s="210"/>
      <c r="BJ938" s="210"/>
      <c r="BK938" s="210"/>
      <c r="BL938" s="210"/>
      <c r="BM938" s="210"/>
      <c r="BN938" s="210"/>
      <c r="BO938" s="210"/>
      <c r="BP938" s="210"/>
      <c r="BQ938" s="210"/>
      <c r="BR938" s="210"/>
    </row>
    <row r="939" spans="1:70" ht="16.5" customHeight="1" x14ac:dyDescent="0.3">
      <c r="A939" s="219"/>
      <c r="B939" s="219"/>
      <c r="C939" s="219"/>
      <c r="D939" s="219"/>
      <c r="E939" s="219"/>
      <c r="F939" s="219"/>
      <c r="G939" s="219"/>
      <c r="H939" s="219"/>
      <c r="I939" s="219"/>
      <c r="J939" s="219"/>
      <c r="K939" s="219"/>
      <c r="L939" s="219"/>
      <c r="M939" s="210"/>
      <c r="N939" s="210"/>
      <c r="O939" s="210"/>
      <c r="P939" s="210"/>
      <c r="Q939" s="210"/>
      <c r="R939" s="210"/>
      <c r="S939" s="210"/>
      <c r="T939" s="210"/>
      <c r="U939" s="210"/>
      <c r="V939" s="210"/>
      <c r="W939" s="210"/>
      <c r="X939" s="210"/>
      <c r="Y939" s="210"/>
      <c r="Z939" s="210"/>
      <c r="AA939" s="210"/>
      <c r="AB939" s="210"/>
      <c r="AC939" s="210"/>
      <c r="AD939" s="210"/>
      <c r="AE939" s="210"/>
      <c r="AF939" s="210"/>
      <c r="AG939" s="210"/>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c r="BI939" s="210"/>
      <c r="BJ939" s="210"/>
      <c r="BK939" s="210"/>
      <c r="BL939" s="210"/>
      <c r="BM939" s="210"/>
      <c r="BN939" s="210"/>
      <c r="BO939" s="210"/>
      <c r="BP939" s="210"/>
      <c r="BQ939" s="210"/>
      <c r="BR939" s="210"/>
    </row>
    <row r="940" spans="1:70" ht="16.5" customHeight="1" x14ac:dyDescent="0.3">
      <c r="A940" s="219"/>
      <c r="B940" s="219"/>
      <c r="C940" s="219"/>
      <c r="D940" s="219"/>
      <c r="E940" s="219"/>
      <c r="F940" s="219"/>
      <c r="G940" s="219"/>
      <c r="H940" s="219"/>
      <c r="I940" s="219"/>
      <c r="J940" s="219"/>
      <c r="K940" s="219"/>
      <c r="L940" s="219"/>
      <c r="M940" s="210"/>
      <c r="N940" s="210"/>
      <c r="O940" s="210"/>
      <c r="P940" s="210"/>
      <c r="Q940" s="210"/>
      <c r="R940" s="210"/>
      <c r="S940" s="210"/>
      <c r="T940" s="210"/>
      <c r="U940" s="210"/>
      <c r="V940" s="210"/>
      <c r="W940" s="210"/>
      <c r="X940" s="210"/>
      <c r="Y940" s="210"/>
      <c r="Z940" s="210"/>
      <c r="AA940" s="210"/>
      <c r="AB940" s="210"/>
      <c r="AC940" s="210"/>
      <c r="AD940" s="210"/>
      <c r="AE940" s="210"/>
      <c r="AF940" s="210"/>
      <c r="AG940" s="210"/>
      <c r="AH940" s="210"/>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c r="BI940" s="210"/>
      <c r="BJ940" s="210"/>
      <c r="BK940" s="210"/>
      <c r="BL940" s="210"/>
      <c r="BM940" s="210"/>
      <c r="BN940" s="210"/>
      <c r="BO940" s="210"/>
      <c r="BP940" s="210"/>
      <c r="BQ940" s="210"/>
      <c r="BR940" s="210"/>
    </row>
    <row r="941" spans="1:70" ht="16.5" customHeight="1" x14ac:dyDescent="0.3">
      <c r="A941" s="219"/>
      <c r="B941" s="219"/>
      <c r="C941" s="219"/>
      <c r="D941" s="219"/>
      <c r="E941" s="219"/>
      <c r="F941" s="219"/>
      <c r="G941" s="219"/>
      <c r="H941" s="219"/>
      <c r="I941" s="219"/>
      <c r="J941" s="219"/>
      <c r="K941" s="219"/>
      <c r="L941" s="219"/>
      <c r="M941" s="210"/>
      <c r="N941" s="210"/>
      <c r="O941" s="210"/>
      <c r="P941" s="210"/>
      <c r="Q941" s="210"/>
      <c r="R941" s="210"/>
      <c r="S941" s="210"/>
      <c r="T941" s="210"/>
      <c r="U941" s="210"/>
      <c r="V941" s="210"/>
      <c r="W941" s="210"/>
      <c r="X941" s="210"/>
      <c r="Y941" s="210"/>
      <c r="Z941" s="210"/>
      <c r="AA941" s="210"/>
      <c r="AB941" s="210"/>
      <c r="AC941" s="210"/>
      <c r="AD941" s="210"/>
      <c r="AE941" s="210"/>
      <c r="AF941" s="210"/>
      <c r="AG941" s="210"/>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c r="BI941" s="210"/>
      <c r="BJ941" s="210"/>
      <c r="BK941" s="210"/>
      <c r="BL941" s="210"/>
      <c r="BM941" s="210"/>
      <c r="BN941" s="210"/>
      <c r="BO941" s="210"/>
      <c r="BP941" s="210"/>
      <c r="BQ941" s="210"/>
      <c r="BR941" s="210"/>
    </row>
    <row r="942" spans="1:70" ht="16.5" customHeight="1" x14ac:dyDescent="0.3">
      <c r="A942" s="219"/>
      <c r="B942" s="219"/>
      <c r="C942" s="219"/>
      <c r="D942" s="219"/>
      <c r="E942" s="219"/>
      <c r="F942" s="219"/>
      <c r="G942" s="219"/>
      <c r="H942" s="219"/>
      <c r="I942" s="219"/>
      <c r="J942" s="219"/>
      <c r="K942" s="219"/>
      <c r="L942" s="219"/>
      <c r="M942" s="210"/>
      <c r="N942" s="210"/>
      <c r="O942" s="210"/>
      <c r="P942" s="210"/>
      <c r="Q942" s="210"/>
      <c r="R942" s="210"/>
      <c r="S942" s="210"/>
      <c r="T942" s="210"/>
      <c r="U942" s="210"/>
      <c r="V942" s="210"/>
      <c r="W942" s="210"/>
      <c r="X942" s="210"/>
      <c r="Y942" s="210"/>
      <c r="Z942" s="210"/>
      <c r="AA942" s="210"/>
      <c r="AB942" s="210"/>
      <c r="AC942" s="210"/>
      <c r="AD942" s="210"/>
      <c r="AE942" s="210"/>
      <c r="AF942" s="210"/>
      <c r="AG942" s="210"/>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c r="BL942" s="210"/>
      <c r="BM942" s="210"/>
      <c r="BN942" s="210"/>
      <c r="BO942" s="210"/>
      <c r="BP942" s="210"/>
      <c r="BQ942" s="210"/>
      <c r="BR942" s="210"/>
    </row>
    <row r="943" spans="1:70" ht="16.5" customHeight="1" x14ac:dyDescent="0.3">
      <c r="A943" s="219"/>
      <c r="B943" s="219"/>
      <c r="C943" s="219"/>
      <c r="D943" s="219"/>
      <c r="E943" s="219"/>
      <c r="F943" s="219"/>
      <c r="G943" s="219"/>
      <c r="H943" s="219"/>
      <c r="I943" s="219"/>
      <c r="J943" s="219"/>
      <c r="K943" s="219"/>
      <c r="L943" s="219"/>
      <c r="M943" s="210"/>
      <c r="N943" s="210"/>
      <c r="O943" s="210"/>
      <c r="P943" s="210"/>
      <c r="Q943" s="210"/>
      <c r="R943" s="210"/>
      <c r="S943" s="210"/>
      <c r="T943" s="210"/>
      <c r="U943" s="210"/>
      <c r="V943" s="210"/>
      <c r="W943" s="210"/>
      <c r="X943" s="210"/>
      <c r="Y943" s="210"/>
      <c r="Z943" s="210"/>
      <c r="AA943" s="210"/>
      <c r="AB943" s="210"/>
      <c r="AC943" s="210"/>
      <c r="AD943" s="210"/>
      <c r="AE943" s="210"/>
      <c r="AF943" s="210"/>
      <c r="AG943" s="210"/>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c r="BI943" s="210"/>
      <c r="BJ943" s="210"/>
      <c r="BK943" s="210"/>
      <c r="BL943" s="210"/>
      <c r="BM943" s="210"/>
      <c r="BN943" s="210"/>
      <c r="BO943" s="210"/>
      <c r="BP943" s="210"/>
      <c r="BQ943" s="210"/>
      <c r="BR943" s="210"/>
    </row>
    <row r="944" spans="1:70" ht="16.5" customHeight="1" x14ac:dyDescent="0.3">
      <c r="A944" s="219"/>
      <c r="B944" s="219"/>
      <c r="C944" s="219"/>
      <c r="D944" s="219"/>
      <c r="E944" s="219"/>
      <c r="F944" s="219"/>
      <c r="G944" s="219"/>
      <c r="H944" s="219"/>
      <c r="I944" s="219"/>
      <c r="J944" s="219"/>
      <c r="K944" s="219"/>
      <c r="L944" s="219"/>
      <c r="M944" s="210"/>
      <c r="N944" s="210"/>
      <c r="O944" s="210"/>
      <c r="P944" s="210"/>
      <c r="Q944" s="210"/>
      <c r="R944" s="210"/>
      <c r="S944" s="210"/>
      <c r="T944" s="210"/>
      <c r="U944" s="210"/>
      <c r="V944" s="210"/>
      <c r="W944" s="210"/>
      <c r="X944" s="210"/>
      <c r="Y944" s="210"/>
      <c r="Z944" s="210"/>
      <c r="AA944" s="210"/>
      <c r="AB944" s="210"/>
      <c r="AC944" s="210"/>
      <c r="AD944" s="210"/>
      <c r="AE944" s="210"/>
      <c r="AF944" s="210"/>
      <c r="AG944" s="210"/>
      <c r="AH944" s="210"/>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c r="BI944" s="210"/>
      <c r="BJ944" s="210"/>
      <c r="BK944" s="210"/>
      <c r="BL944" s="210"/>
      <c r="BM944" s="210"/>
      <c r="BN944" s="210"/>
      <c r="BO944" s="210"/>
      <c r="BP944" s="210"/>
      <c r="BQ944" s="210"/>
      <c r="BR944" s="210"/>
    </row>
    <row r="945" spans="1:70" ht="16.5" customHeight="1" x14ac:dyDescent="0.3">
      <c r="A945" s="219"/>
      <c r="B945" s="219"/>
      <c r="C945" s="219"/>
      <c r="D945" s="219"/>
      <c r="E945" s="219"/>
      <c r="F945" s="219"/>
      <c r="G945" s="219"/>
      <c r="H945" s="219"/>
      <c r="I945" s="219"/>
      <c r="J945" s="219"/>
      <c r="K945" s="219"/>
      <c r="L945" s="219"/>
      <c r="M945" s="210"/>
      <c r="N945" s="210"/>
      <c r="O945" s="210"/>
      <c r="P945" s="210"/>
      <c r="Q945" s="210"/>
      <c r="R945" s="210"/>
      <c r="S945" s="210"/>
      <c r="T945" s="210"/>
      <c r="U945" s="210"/>
      <c r="V945" s="210"/>
      <c r="W945" s="210"/>
      <c r="X945" s="210"/>
      <c r="Y945" s="210"/>
      <c r="Z945" s="210"/>
      <c r="AA945" s="210"/>
      <c r="AB945" s="210"/>
      <c r="AC945" s="210"/>
      <c r="AD945" s="210"/>
      <c r="AE945" s="210"/>
      <c r="AF945" s="210"/>
      <c r="AG945" s="210"/>
      <c r="AH945" s="210"/>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c r="BI945" s="210"/>
      <c r="BJ945" s="210"/>
      <c r="BK945" s="210"/>
      <c r="BL945" s="210"/>
      <c r="BM945" s="210"/>
      <c r="BN945" s="210"/>
      <c r="BO945" s="210"/>
      <c r="BP945" s="210"/>
      <c r="BQ945" s="210"/>
      <c r="BR945" s="210"/>
    </row>
    <row r="946" spans="1:70" ht="16.5" customHeight="1" x14ac:dyDescent="0.3">
      <c r="A946" s="219"/>
      <c r="B946" s="219"/>
      <c r="C946" s="219"/>
      <c r="D946" s="219"/>
      <c r="E946" s="219"/>
      <c r="F946" s="219"/>
      <c r="G946" s="219"/>
      <c r="H946" s="219"/>
      <c r="I946" s="219"/>
      <c r="J946" s="219"/>
      <c r="K946" s="219"/>
      <c r="L946" s="219"/>
      <c r="M946" s="210"/>
      <c r="N946" s="210"/>
      <c r="O946" s="210"/>
      <c r="P946" s="210"/>
      <c r="Q946" s="210"/>
      <c r="R946" s="210"/>
      <c r="S946" s="210"/>
      <c r="T946" s="210"/>
      <c r="U946" s="210"/>
      <c r="V946" s="210"/>
      <c r="W946" s="210"/>
      <c r="X946" s="210"/>
      <c r="Y946" s="210"/>
      <c r="Z946" s="210"/>
      <c r="AA946" s="210"/>
      <c r="AB946" s="210"/>
      <c r="AC946" s="210"/>
      <c r="AD946" s="210"/>
      <c r="AE946" s="210"/>
      <c r="AF946" s="210"/>
      <c r="AG946" s="210"/>
      <c r="AH946" s="210"/>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c r="BI946" s="210"/>
      <c r="BJ946" s="210"/>
      <c r="BK946" s="210"/>
      <c r="BL946" s="210"/>
      <c r="BM946" s="210"/>
      <c r="BN946" s="210"/>
      <c r="BO946" s="210"/>
      <c r="BP946" s="210"/>
      <c r="BQ946" s="210"/>
      <c r="BR946" s="210"/>
    </row>
  </sheetData>
  <mergeCells count="189">
    <mergeCell ref="A1:AY1"/>
    <mergeCell ref="A2:AY2"/>
    <mergeCell ref="B3:AY3"/>
    <mergeCell ref="B4:AY4"/>
    <mergeCell ref="A5:M5"/>
    <mergeCell ref="N5:V5"/>
    <mergeCell ref="W5:AL5"/>
    <mergeCell ref="AM5:AS5"/>
    <mergeCell ref="AT5:AY5"/>
    <mergeCell ref="A7:A8"/>
    <mergeCell ref="B7:B8"/>
    <mergeCell ref="C7:C8"/>
    <mergeCell ref="D7:D8"/>
    <mergeCell ref="E7:E8"/>
    <mergeCell ref="F7:K7"/>
    <mergeCell ref="AP6:AP8"/>
    <mergeCell ref="AQ6:AQ8"/>
    <mergeCell ref="AR6:AR8"/>
    <mergeCell ref="X6:AD7"/>
    <mergeCell ref="AE6:AE8"/>
    <mergeCell ref="AF6:AL7"/>
    <mergeCell ref="AM6:AM8"/>
    <mergeCell ref="AN6:AN8"/>
    <mergeCell ref="AO6:AO8"/>
    <mergeCell ref="R6:R8"/>
    <mergeCell ref="S6:S8"/>
    <mergeCell ref="T6:T8"/>
    <mergeCell ref="U6:U8"/>
    <mergeCell ref="V6:V8"/>
    <mergeCell ref="W6:W8"/>
    <mergeCell ref="A6:L6"/>
    <mergeCell ref="M6:M8"/>
    <mergeCell ref="N6:N8"/>
    <mergeCell ref="B9:B12"/>
    <mergeCell ref="C9:C12"/>
    <mergeCell ref="D9:D12"/>
    <mergeCell ref="M9:M12"/>
    <mergeCell ref="N9:N12"/>
    <mergeCell ref="AV6:AV8"/>
    <mergeCell ref="AW6:AW8"/>
    <mergeCell ref="AX6:AX8"/>
    <mergeCell ref="AY6:AY8"/>
    <mergeCell ref="AS6:AS8"/>
    <mergeCell ref="AT6:AT8"/>
    <mergeCell ref="AU6:AU8"/>
    <mergeCell ref="O6:O8"/>
    <mergeCell ref="P6:P8"/>
    <mergeCell ref="Q6:Q8"/>
    <mergeCell ref="L7:L8"/>
    <mergeCell ref="AW13:AW17"/>
    <mergeCell ref="AU9:AU12"/>
    <mergeCell ref="AV9:AV12"/>
    <mergeCell ref="AW9:AW12"/>
    <mergeCell ref="AX9:AX12"/>
    <mergeCell ref="AY9:AY12"/>
    <mergeCell ref="A13:A17"/>
    <mergeCell ref="B13:B17"/>
    <mergeCell ref="C13:C17"/>
    <mergeCell ref="D13:D17"/>
    <mergeCell ref="M13:M17"/>
    <mergeCell ref="U9:U12"/>
    <mergeCell ref="V9:V12"/>
    <mergeCell ref="X9:X12"/>
    <mergeCell ref="AJ9:AJ12"/>
    <mergeCell ref="AS9:AS12"/>
    <mergeCell ref="AT9:AT12"/>
    <mergeCell ref="O9:O12"/>
    <mergeCell ref="P9:P12"/>
    <mergeCell ref="Q9:Q12"/>
    <mergeCell ref="R9:R12"/>
    <mergeCell ref="S9:S12"/>
    <mergeCell ref="T9:T12"/>
    <mergeCell ref="A9:A12"/>
    <mergeCell ref="AX13:AX17"/>
    <mergeCell ref="AY13:AY17"/>
    <mergeCell ref="U13:U17"/>
    <mergeCell ref="V13:V17"/>
    <mergeCell ref="X13:X17"/>
    <mergeCell ref="AJ13:AJ17"/>
    <mergeCell ref="AS13:AS17"/>
    <mergeCell ref="AT13:AT17"/>
    <mergeCell ref="A18:A22"/>
    <mergeCell ref="B18:B22"/>
    <mergeCell ref="C18:C22"/>
    <mergeCell ref="D18:D22"/>
    <mergeCell ref="M18:M22"/>
    <mergeCell ref="N13:N17"/>
    <mergeCell ref="O13:O17"/>
    <mergeCell ref="Q13:Q17"/>
    <mergeCell ref="R13:R17"/>
    <mergeCell ref="S13:S17"/>
    <mergeCell ref="T13:T17"/>
    <mergeCell ref="AV18:AV22"/>
    <mergeCell ref="AW18:AW22"/>
    <mergeCell ref="AU18:AU22"/>
    <mergeCell ref="AU13:AU17"/>
    <mergeCell ref="AV13:AV17"/>
    <mergeCell ref="U18:U22"/>
    <mergeCell ref="V18:V22"/>
    <mergeCell ref="X18:X22"/>
    <mergeCell ref="AJ18:AJ21"/>
    <mergeCell ref="N18:N22"/>
    <mergeCell ref="O18:O22"/>
    <mergeCell ref="Q18:Q22"/>
    <mergeCell ref="R18:R22"/>
    <mergeCell ref="S18:S22"/>
    <mergeCell ref="T18:T22"/>
    <mergeCell ref="A27:A29"/>
    <mergeCell ref="B27:B29"/>
    <mergeCell ref="C27:C29"/>
    <mergeCell ref="D27:D29"/>
    <mergeCell ref="M27:M29"/>
    <mergeCell ref="U23:U26"/>
    <mergeCell ref="V23:V26"/>
    <mergeCell ref="X23:X26"/>
    <mergeCell ref="AJ23:AJ26"/>
    <mergeCell ref="U27:U29"/>
    <mergeCell ref="V27:V29"/>
    <mergeCell ref="X27:X29"/>
    <mergeCell ref="AJ27:AJ29"/>
    <mergeCell ref="A23:A26"/>
    <mergeCell ref="B23:B26"/>
    <mergeCell ref="C23:C26"/>
    <mergeCell ref="D23:D26"/>
    <mergeCell ref="M23:M26"/>
    <mergeCell ref="R23:R26"/>
    <mergeCell ref="S23:S26"/>
    <mergeCell ref="T23:T26"/>
    <mergeCell ref="N23:N26"/>
    <mergeCell ref="O23:O26"/>
    <mergeCell ref="Q23:Q26"/>
    <mergeCell ref="N27:N29"/>
    <mergeCell ref="O27:O29"/>
    <mergeCell ref="Q27:Q29"/>
    <mergeCell ref="R27:R29"/>
    <mergeCell ref="S27:S29"/>
    <mergeCell ref="T27:T29"/>
    <mergeCell ref="U30:U35"/>
    <mergeCell ref="V30:V35"/>
    <mergeCell ref="X30:X35"/>
    <mergeCell ref="N30:N35"/>
    <mergeCell ref="O30:O35"/>
    <mergeCell ref="Q30:Q35"/>
    <mergeCell ref="R30:R35"/>
    <mergeCell ref="S30:S35"/>
    <mergeCell ref="T30:T35"/>
    <mergeCell ref="A30:A35"/>
    <mergeCell ref="B30:B35"/>
    <mergeCell ref="C30:C35"/>
    <mergeCell ref="D30:D35"/>
    <mergeCell ref="M30:M35"/>
    <mergeCell ref="AU23:AU26"/>
    <mergeCell ref="AV23:AV26"/>
    <mergeCell ref="AW23:AW26"/>
    <mergeCell ref="AX23:AX26"/>
    <mergeCell ref="AY23:AY26"/>
    <mergeCell ref="AX18:AX22"/>
    <mergeCell ref="AY18:AY22"/>
    <mergeCell ref="AS18:AS22"/>
    <mergeCell ref="AT18:AT22"/>
    <mergeCell ref="AS23:AS26"/>
    <mergeCell ref="AT23:AT26"/>
    <mergeCell ref="AV30:AV35"/>
    <mergeCell ref="AW30:AW35"/>
    <mergeCell ref="AX30:AX35"/>
    <mergeCell ref="AY30:AY35"/>
    <mergeCell ref="AJ31:AJ32"/>
    <mergeCell ref="AU27:AU29"/>
    <mergeCell ref="AV27:AV29"/>
    <mergeCell ref="AW27:AW29"/>
    <mergeCell ref="AX27:AX29"/>
    <mergeCell ref="AY27:AY29"/>
    <mergeCell ref="AU30:AU35"/>
    <mergeCell ref="AS27:AS29"/>
    <mergeCell ref="AT27:AT29"/>
    <mergeCell ref="AS30:AS35"/>
    <mergeCell ref="AT30:AT35"/>
    <mergeCell ref="AZ13:AZ17"/>
    <mergeCell ref="AZ18:AZ22"/>
    <mergeCell ref="AZ23:AZ26"/>
    <mergeCell ref="AZ27:AZ29"/>
    <mergeCell ref="AZ30:AZ35"/>
    <mergeCell ref="BA9:BA35"/>
    <mergeCell ref="BB9:BB35"/>
    <mergeCell ref="BC9:BC35"/>
    <mergeCell ref="AZ1:BB1"/>
    <mergeCell ref="BC1:BC8"/>
    <mergeCell ref="AZ2:BB7"/>
    <mergeCell ref="AZ9:AZ12"/>
  </mergeCells>
  <conditionalFormatting sqref="N9 AN9:AN35 N13">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N18">
    <cfRule type="cellIs" dxfId="49" priority="33" operator="equal">
      <formula>"Muy Alta"</formula>
    </cfRule>
    <cfRule type="cellIs" dxfId="48" priority="34" operator="equal">
      <formula>"Alta"</formula>
    </cfRule>
    <cfRule type="cellIs" dxfId="47" priority="35" operator="equal">
      <formula>"Media"</formula>
    </cfRule>
    <cfRule type="cellIs" dxfId="46" priority="36" operator="equal">
      <formula>"Baja"</formula>
    </cfRule>
    <cfRule type="cellIs" dxfId="45" priority="37" operator="equal">
      <formula>"Muy Baja"</formula>
    </cfRule>
  </conditionalFormatting>
  <conditionalFormatting sqref="N23">
    <cfRule type="cellIs" dxfId="44" priority="44" operator="equal">
      <formula>"Media"</formula>
    </cfRule>
    <cfRule type="cellIs" dxfId="43" priority="42" operator="equal">
      <formula>"Muy Alta"</formula>
    </cfRule>
    <cfRule type="cellIs" dxfId="42" priority="43" operator="equal">
      <formula>"Alta"</formula>
    </cfRule>
    <cfRule type="cellIs" dxfId="41" priority="46" operator="equal">
      <formula>"Muy Baja"</formula>
    </cfRule>
    <cfRule type="cellIs" dxfId="40" priority="45" operator="equal">
      <formula>"Baja"</formula>
    </cfRule>
  </conditionalFormatting>
  <conditionalFormatting sqref="N27">
    <cfRule type="cellIs" dxfId="39" priority="55" operator="equal">
      <formula>"Muy Baja"</formula>
    </cfRule>
    <cfRule type="cellIs" dxfId="38" priority="54" operator="equal">
      <formula>"Baja"</formula>
    </cfRule>
    <cfRule type="cellIs" dxfId="37" priority="53" operator="equal">
      <formula>"Media"</formula>
    </cfRule>
    <cfRule type="cellIs" dxfId="36" priority="52" operator="equal">
      <formula>"Alta"</formula>
    </cfRule>
    <cfRule type="cellIs" dxfId="35" priority="51" operator="equal">
      <formula>"Muy Alta"</formula>
    </cfRule>
  </conditionalFormatting>
  <conditionalFormatting sqref="N30">
    <cfRule type="cellIs" dxfId="34" priority="64" operator="equal">
      <formula>"Muy Baja"</formula>
    </cfRule>
    <cfRule type="cellIs" dxfId="33" priority="62" operator="equal">
      <formula>"Media"</formula>
    </cfRule>
    <cfRule type="cellIs" dxfId="32" priority="61" operator="equal">
      <formula>"Alta"</formula>
    </cfRule>
    <cfRule type="cellIs" dxfId="31" priority="60" operator="equal">
      <formula>"Muy Alta"</formula>
    </cfRule>
    <cfRule type="cellIs" dxfId="30" priority="63" operator="equal">
      <formula>"Baja"</formula>
    </cfRule>
  </conditionalFormatting>
  <conditionalFormatting sqref="S9:S35">
    <cfRule type="containsText" dxfId="29" priority="83" operator="containsText" text="❌">
      <formula>NOT(ISERROR(SEARCH(("❌"),(S9))))</formula>
    </cfRule>
  </conditionalFormatting>
  <conditionalFormatting sqref="T9 AP9:AP35 T13 T18 T23 T27 T30">
    <cfRule type="cellIs" dxfId="28" priority="6" operator="equal">
      <formula>"Catastrófico"</formula>
    </cfRule>
    <cfRule type="cellIs" dxfId="27" priority="8" operator="equal">
      <formula>"Moderado"</formula>
    </cfRule>
    <cfRule type="cellIs" dxfId="26" priority="10" operator="equal">
      <formula>"Leve"</formula>
    </cfRule>
    <cfRule type="cellIs" dxfId="25" priority="7" operator="equal">
      <formula>"Mayor"</formula>
    </cfRule>
    <cfRule type="cellIs" dxfId="24" priority="9" operator="equal">
      <formula>"Menor"</formula>
    </cfRule>
  </conditionalFormatting>
  <conditionalFormatting sqref="V9 AR9:AR35">
    <cfRule type="cellIs" dxfId="23" priority="14" operator="equal">
      <formula>"Bajo"</formula>
    </cfRule>
    <cfRule type="cellIs" dxfId="22" priority="13" operator="equal">
      <formula>"Moderado"</formula>
    </cfRule>
    <cfRule type="cellIs" dxfId="21" priority="12" operator="equal">
      <formula>"Alto"</formula>
    </cfRule>
    <cfRule type="cellIs" dxfId="20" priority="11" operator="equal">
      <formula>"Extremo"</formula>
    </cfRule>
  </conditionalFormatting>
  <conditionalFormatting sqref="V13">
    <cfRule type="cellIs" dxfId="19" priority="32" operator="equal">
      <formula>"Bajo"</formula>
    </cfRule>
    <cfRule type="cellIs" dxfId="18" priority="31" operator="equal">
      <formula>"Moderado"</formula>
    </cfRule>
    <cfRule type="cellIs" dxfId="17" priority="30" operator="equal">
      <formula>"Alto"</formula>
    </cfRule>
    <cfRule type="cellIs" dxfId="16" priority="29" operator="equal">
      <formula>"Extremo"</formula>
    </cfRule>
  </conditionalFormatting>
  <conditionalFormatting sqref="V18">
    <cfRule type="cellIs" dxfId="15" priority="41" operator="equal">
      <formula>"Bajo"</formula>
    </cfRule>
    <cfRule type="cellIs" dxfId="14" priority="40" operator="equal">
      <formula>"Moderado"</formula>
    </cfRule>
    <cfRule type="cellIs" dxfId="13" priority="39" operator="equal">
      <formula>"Alto"</formula>
    </cfRule>
    <cfRule type="cellIs" dxfId="12" priority="38" operator="equal">
      <formula>"Extremo"</formula>
    </cfRule>
  </conditionalFormatting>
  <conditionalFormatting sqref="V23">
    <cfRule type="cellIs" dxfId="11" priority="47" operator="equal">
      <formula>"Extremo"</formula>
    </cfRule>
    <cfRule type="cellIs" dxfId="10" priority="48" operator="equal">
      <formula>"Alto"</formula>
    </cfRule>
    <cfRule type="cellIs" dxfId="9" priority="49" operator="equal">
      <formula>"Moderado"</formula>
    </cfRule>
    <cfRule type="cellIs" dxfId="8" priority="50" operator="equal">
      <formula>"Bajo"</formula>
    </cfRule>
  </conditionalFormatting>
  <conditionalFormatting sqref="V27">
    <cfRule type="cellIs" dxfId="7" priority="56" operator="equal">
      <formula>"Extremo"</formula>
    </cfRule>
    <cfRule type="cellIs" dxfId="6" priority="58" operator="equal">
      <formula>"Moderado"</formula>
    </cfRule>
    <cfRule type="cellIs" dxfId="5" priority="59" operator="equal">
      <formula>"Bajo"</formula>
    </cfRule>
    <cfRule type="cellIs" dxfId="4" priority="57" operator="equal">
      <formula>"Alto"</formula>
    </cfRule>
  </conditionalFormatting>
  <conditionalFormatting sqref="V30">
    <cfRule type="cellIs" dxfId="3" priority="65" operator="equal">
      <formula>"Extremo"</formula>
    </cfRule>
    <cfRule type="cellIs" dxfId="2" priority="66" operator="equal">
      <formula>"Alto"</formula>
    </cfRule>
    <cfRule type="cellIs" dxfId="1" priority="67" operator="equal">
      <formula>"Moderado"</formula>
    </cfRule>
    <cfRule type="cellIs" dxfId="0" priority="68" operator="equal">
      <formula>"Bajo"</formula>
    </cfRule>
  </conditionalFormatting>
  <dataValidations count="2">
    <dataValidation type="list" allowBlank="1" showInputMessage="1" showErrorMessage="1" sqref="A18 A30 E9:E35 D9:D13 D30 D27 D23 D18 A9:A13 A23:A27" xr:uid="{00000000-0002-0000-0300-000000000000}">
      <formula1>#REF!</formula1>
    </dataValidation>
    <dataValidation type="list" allowBlank="1" showErrorMessage="1" sqref="Q9:Q12" xr:uid="{00000000-0002-0000-0300-000001000000}">
      <formula1>IF($P$9="Pérdida reputacional y afectación económica",imagenes,IF($P$9="Pérdida reputacional",imagenes,IF($P$9="Afectación Económica",dinero,IF($P$9="Afectación Económica y pérdida reputacional",dinero))))</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P1" zoomScale="83" zoomScaleNormal="60" workbookViewId="0">
      <selection activeCell="S42" sqref="S42"/>
    </sheetView>
  </sheetViews>
  <sheetFormatPr baseColWidth="10" defaultColWidth="11.42578125" defaultRowHeight="15" x14ac:dyDescent="0.25"/>
  <cols>
    <col min="1" max="16384" width="11.42578125" style="57"/>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140"/>
  <sheetViews>
    <sheetView topLeftCell="A21" zoomScale="50" zoomScaleNormal="50" workbookViewId="0">
      <selection activeCell="AS56" sqref="AS56"/>
    </sheetView>
  </sheetViews>
  <sheetFormatPr baseColWidth="10" defaultRowHeight="15" x14ac:dyDescent="0.25"/>
  <cols>
    <col min="2" max="39" width="5.7109375" customWidth="1"/>
    <col min="41" max="46" width="5.7109375" customWidth="1"/>
  </cols>
  <sheetData>
    <row r="1" spans="1:99"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row>
    <row r="2" spans="1:99" ht="18" customHeight="1" x14ac:dyDescent="0.25">
      <c r="A2" s="31"/>
      <c r="B2" s="1069" t="s">
        <v>145</v>
      </c>
      <c r="C2" s="1069"/>
      <c r="D2" s="1069"/>
      <c r="E2" s="1069"/>
      <c r="F2" s="1069"/>
      <c r="G2" s="1069"/>
      <c r="H2" s="1069"/>
      <c r="I2" s="1069"/>
      <c r="J2" s="1106" t="s">
        <v>1</v>
      </c>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row>
    <row r="3" spans="1:99" ht="18.75" customHeight="1" x14ac:dyDescent="0.25">
      <c r="A3" s="31"/>
      <c r="B3" s="1069"/>
      <c r="C3" s="1069"/>
      <c r="D3" s="1069"/>
      <c r="E3" s="1069"/>
      <c r="F3" s="1069"/>
      <c r="G3" s="1069"/>
      <c r="H3" s="1069"/>
      <c r="I3" s="1069"/>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row>
    <row r="4" spans="1:99" ht="15" customHeight="1" x14ac:dyDescent="0.25">
      <c r="A4" s="31"/>
      <c r="B4" s="1069"/>
      <c r="C4" s="1069"/>
      <c r="D4" s="1069"/>
      <c r="E4" s="1069"/>
      <c r="F4" s="1069"/>
      <c r="G4" s="1069"/>
      <c r="H4" s="1069"/>
      <c r="I4" s="1069"/>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c r="AG4" s="1106"/>
      <c r="AH4" s="1106"/>
      <c r="AI4" s="1106"/>
      <c r="AJ4" s="1106"/>
      <c r="AK4" s="1106"/>
      <c r="AL4" s="1106"/>
      <c r="AM4" s="1106"/>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row>
    <row r="5" spans="1:99" ht="15.75" thickBot="1"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row>
    <row r="6" spans="1:99" ht="15" customHeight="1" x14ac:dyDescent="0.25">
      <c r="A6" s="31"/>
      <c r="B6" s="1117" t="s">
        <v>2</v>
      </c>
      <c r="C6" s="1117"/>
      <c r="D6" s="1118"/>
      <c r="E6" s="1107" t="s">
        <v>107</v>
      </c>
      <c r="F6" s="1108"/>
      <c r="G6" s="1108"/>
      <c r="H6" s="1108"/>
      <c r="I6" s="1109"/>
      <c r="J6" s="1103" t="e">
        <f>IF(AND('Matriz riesgos de gestión 1C'!#REF!="Muy Alta",'Matriz riesgos de gestión 1C'!#REF!="Leve"),CONCATENATE("R",'Matriz riesgos de gestión 1C'!#REF!),"")</f>
        <v>#REF!</v>
      </c>
      <c r="K6" s="1104"/>
      <c r="L6" s="1104" t="e">
        <f>IF(AND('Matriz riesgos de gestión 1C'!#REF!="Muy Alta",'Matriz riesgos de gestión 1C'!#REF!="Leve"),CONCATENATE("R",'Matriz riesgos de gestión 1C'!#REF!),"")</f>
        <v>#REF!</v>
      </c>
      <c r="M6" s="1104"/>
      <c r="N6" s="1104" t="e">
        <f>IF(AND('Matriz riesgos de gestión 1C'!#REF!="Muy Alta",'Matriz riesgos de gestión 1C'!#REF!="Leve"),CONCATENATE("R",'Matriz riesgos de gestión 1C'!#REF!),"")</f>
        <v>#REF!</v>
      </c>
      <c r="O6" s="1105"/>
      <c r="P6" s="1103" t="e">
        <f>IF(AND('Matriz riesgos de gestión 1C'!#REF!="Muy Alta",'Matriz riesgos de gestión 1C'!#REF!="Menor"),CONCATENATE("R",'Matriz riesgos de gestión 1C'!#REF!),"")</f>
        <v>#REF!</v>
      </c>
      <c r="Q6" s="1104"/>
      <c r="R6" s="1104" t="e">
        <f>IF(AND('Matriz riesgos de gestión 1C'!#REF!="Muy Alta",'Matriz riesgos de gestión 1C'!#REF!="Menor"),CONCATENATE("R",'Matriz riesgos de gestión 1C'!#REF!),"")</f>
        <v>#REF!</v>
      </c>
      <c r="S6" s="1104"/>
      <c r="T6" s="1104" t="e">
        <f>IF(AND('Matriz riesgos de gestión 1C'!#REF!="Muy Alta",'Matriz riesgos de gestión 1C'!#REF!="Menor"),CONCATENATE("R",'Matriz riesgos de gestión 1C'!#REF!),"")</f>
        <v>#REF!</v>
      </c>
      <c r="U6" s="1105"/>
      <c r="V6" s="1103" t="e">
        <f>IF(AND('Matriz riesgos de gestión 1C'!#REF!="Muy Alta",'Matriz riesgos de gestión 1C'!#REF!="Moderado"),CONCATENATE("R",'Matriz riesgos de gestión 1C'!#REF!),"")</f>
        <v>#REF!</v>
      </c>
      <c r="W6" s="1104"/>
      <c r="X6" s="1104" t="e">
        <f>IF(AND('Matriz riesgos de gestión 1C'!#REF!="Muy Alta",'Matriz riesgos de gestión 1C'!#REF!="Moderado"),CONCATENATE("R",'Matriz riesgos de gestión 1C'!#REF!),"")</f>
        <v>#REF!</v>
      </c>
      <c r="Y6" s="1104"/>
      <c r="Z6" s="1104" t="e">
        <f>IF(AND('Matriz riesgos de gestión 1C'!#REF!="Muy Alta",'Matriz riesgos de gestión 1C'!#REF!="Moderado"),CONCATENATE("R",'Matriz riesgos de gestión 1C'!#REF!),"")</f>
        <v>#REF!</v>
      </c>
      <c r="AA6" s="1105"/>
      <c r="AB6" s="1103" t="e">
        <f>IF(AND('Matriz riesgos de gestión 1C'!#REF!="Muy Alta",'Matriz riesgos de gestión 1C'!#REF!="Mayor"),CONCATENATE("R",'Matriz riesgos de gestión 1C'!#REF!),"")</f>
        <v>#REF!</v>
      </c>
      <c r="AC6" s="1104"/>
      <c r="AD6" s="1104" t="e">
        <f>IF(AND('Matriz riesgos de gestión 1C'!#REF!="Muy Alta",'Matriz riesgos de gestión 1C'!#REF!="Mayor"),CONCATENATE("R",'Matriz riesgos de gestión 1C'!#REF!),"")</f>
        <v>#REF!</v>
      </c>
      <c r="AE6" s="1104"/>
      <c r="AF6" s="1104" t="e">
        <f>IF(AND('Matriz riesgos de gestión 1C'!#REF!="Muy Alta",'Matriz riesgos de gestión 1C'!#REF!="Mayor"),CONCATENATE("R",'Matriz riesgos de gestión 1C'!#REF!),"")</f>
        <v>#REF!</v>
      </c>
      <c r="AG6" s="1105"/>
      <c r="AH6" s="1094" t="e">
        <f>IF(AND('Matriz riesgos de gestión 1C'!#REF!="Muy Alta",'Matriz riesgos de gestión 1C'!#REF!="Catastrófico"),CONCATENATE("R",'Matriz riesgos de gestión 1C'!#REF!),"")</f>
        <v>#REF!</v>
      </c>
      <c r="AI6" s="1095"/>
      <c r="AJ6" s="1095" t="e">
        <f>IF(AND('Matriz riesgos de gestión 1C'!#REF!="Muy Alta",'Matriz riesgos de gestión 1C'!#REF!="Catastrófico"),CONCATENATE("R",'Matriz riesgos de gestión 1C'!#REF!),"")</f>
        <v>#REF!</v>
      </c>
      <c r="AK6" s="1095"/>
      <c r="AL6" s="1095" t="e">
        <f>IF(AND('Matriz riesgos de gestión 1C'!#REF!="Muy Alta",'Matriz riesgos de gestión 1C'!#REF!="Catastrófico"),CONCATENATE("R",'Matriz riesgos de gestión 1C'!#REF!),"")</f>
        <v>#REF!</v>
      </c>
      <c r="AM6" s="1096"/>
      <c r="AO6" s="1119" t="s">
        <v>70</v>
      </c>
      <c r="AP6" s="1120"/>
      <c r="AQ6" s="1120"/>
      <c r="AR6" s="1120"/>
      <c r="AS6" s="1120"/>
      <c r="AT6" s="112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row>
    <row r="7" spans="1:99" ht="15" customHeight="1" x14ac:dyDescent="0.25">
      <c r="A7" s="31"/>
      <c r="B7" s="1117"/>
      <c r="C7" s="1117"/>
      <c r="D7" s="1118"/>
      <c r="E7" s="1110"/>
      <c r="F7" s="1111"/>
      <c r="G7" s="1111"/>
      <c r="H7" s="1111"/>
      <c r="I7" s="1112"/>
      <c r="J7" s="1097"/>
      <c r="K7" s="1098"/>
      <c r="L7" s="1098"/>
      <c r="M7" s="1098"/>
      <c r="N7" s="1098"/>
      <c r="O7" s="1099"/>
      <c r="P7" s="1097"/>
      <c r="Q7" s="1098"/>
      <c r="R7" s="1098"/>
      <c r="S7" s="1098"/>
      <c r="T7" s="1098"/>
      <c r="U7" s="1099"/>
      <c r="V7" s="1097"/>
      <c r="W7" s="1098"/>
      <c r="X7" s="1098"/>
      <c r="Y7" s="1098"/>
      <c r="Z7" s="1098"/>
      <c r="AA7" s="1099"/>
      <c r="AB7" s="1097"/>
      <c r="AC7" s="1098"/>
      <c r="AD7" s="1098"/>
      <c r="AE7" s="1098"/>
      <c r="AF7" s="1098"/>
      <c r="AG7" s="1099"/>
      <c r="AH7" s="1088"/>
      <c r="AI7" s="1089"/>
      <c r="AJ7" s="1089"/>
      <c r="AK7" s="1089"/>
      <c r="AL7" s="1089"/>
      <c r="AM7" s="1090"/>
      <c r="AN7" s="31"/>
      <c r="AO7" s="1122"/>
      <c r="AP7" s="1123"/>
      <c r="AQ7" s="1123"/>
      <c r="AR7" s="1123"/>
      <c r="AS7" s="1123"/>
      <c r="AT7" s="1124"/>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row>
    <row r="8" spans="1:99" ht="15" customHeight="1" x14ac:dyDescent="0.25">
      <c r="A8" s="31"/>
      <c r="B8" s="1117"/>
      <c r="C8" s="1117"/>
      <c r="D8" s="1118"/>
      <c r="E8" s="1110"/>
      <c r="F8" s="1111"/>
      <c r="G8" s="1111"/>
      <c r="H8" s="1111"/>
      <c r="I8" s="1112"/>
      <c r="J8" s="1097" t="e">
        <f>IF(AND('Matriz riesgos de gestión 1C'!#REF!="Muy Alta",'Matriz riesgos de gestión 1C'!#REF!="Leve"),CONCATENATE("R",'Matriz riesgos de gestión 1C'!#REF!),"")</f>
        <v>#REF!</v>
      </c>
      <c r="K8" s="1098"/>
      <c r="L8" s="1098" t="e">
        <f>IF(AND('Matriz riesgos de gestión 1C'!#REF!="Muy Alta",'Matriz riesgos de gestión 1C'!#REF!="Leve"),CONCATENATE("R",'Matriz riesgos de gestión 1C'!#REF!),"")</f>
        <v>#REF!</v>
      </c>
      <c r="M8" s="1098"/>
      <c r="N8" s="1098" t="e">
        <f>IF(AND('Matriz riesgos de gestión 1C'!#REF!="Muy Alta",'Matriz riesgos de gestión 1C'!#REF!="Leve"),CONCATENATE("R",'Matriz riesgos de gestión 1C'!#REF!),"")</f>
        <v>#REF!</v>
      </c>
      <c r="O8" s="1099"/>
      <c r="P8" s="1097" t="e">
        <f>IF(AND('Matriz riesgos de gestión 1C'!#REF!="Muy Alta",'Matriz riesgos de gestión 1C'!#REF!="Menor"),CONCATENATE("R",'Matriz riesgos de gestión 1C'!#REF!),"")</f>
        <v>#REF!</v>
      </c>
      <c r="Q8" s="1098"/>
      <c r="R8" s="1098" t="e">
        <f>IF(AND('Matriz riesgos de gestión 1C'!#REF!="Muy Alta",'Matriz riesgos de gestión 1C'!#REF!="Menor"),CONCATENATE("R",'Matriz riesgos de gestión 1C'!#REF!),"")</f>
        <v>#REF!</v>
      </c>
      <c r="S8" s="1098"/>
      <c r="T8" s="1098" t="e">
        <f>IF(AND('Matriz riesgos de gestión 1C'!#REF!="Muy Alta",'Matriz riesgos de gestión 1C'!#REF!="Menor"),CONCATENATE("R",'Matriz riesgos de gestión 1C'!#REF!),"")</f>
        <v>#REF!</v>
      </c>
      <c r="U8" s="1099"/>
      <c r="V8" s="1097" t="e">
        <f>IF(AND('Matriz riesgos de gestión 1C'!#REF!="Muy Alta",'Matriz riesgos de gestión 1C'!#REF!="Moderado"),CONCATENATE("R",'Matriz riesgos de gestión 1C'!#REF!),"")</f>
        <v>#REF!</v>
      </c>
      <c r="W8" s="1098"/>
      <c r="X8" s="1098" t="e">
        <f>IF(AND('Matriz riesgos de gestión 1C'!#REF!="Muy Alta",'Matriz riesgos de gestión 1C'!#REF!="Moderado"),CONCATENATE("R",'Matriz riesgos de gestión 1C'!#REF!),"")</f>
        <v>#REF!</v>
      </c>
      <c r="Y8" s="1098"/>
      <c r="Z8" s="1098" t="e">
        <f>IF(AND('Matriz riesgos de gestión 1C'!#REF!="Muy Alta",'Matriz riesgos de gestión 1C'!#REF!="Moderado"),CONCATENATE("R",'Matriz riesgos de gestión 1C'!#REF!),"")</f>
        <v>#REF!</v>
      </c>
      <c r="AA8" s="1099"/>
      <c r="AB8" s="1097" t="e">
        <f>IF(AND('Matriz riesgos de gestión 1C'!#REF!="Muy Alta",'Matriz riesgos de gestión 1C'!#REF!="Mayor"),CONCATENATE("R",'Matriz riesgos de gestión 1C'!#REF!),"")</f>
        <v>#REF!</v>
      </c>
      <c r="AC8" s="1098"/>
      <c r="AD8" s="1098" t="e">
        <f>IF(AND('Matriz riesgos de gestión 1C'!#REF!="Muy Alta",'Matriz riesgos de gestión 1C'!#REF!="Mayor"),CONCATENATE("R",'Matriz riesgos de gestión 1C'!#REF!),"")</f>
        <v>#REF!</v>
      </c>
      <c r="AE8" s="1098"/>
      <c r="AF8" s="1098" t="e">
        <f>IF(AND('Matriz riesgos de gestión 1C'!#REF!="Muy Alta",'Matriz riesgos de gestión 1C'!#REF!="Mayor"),CONCATENATE("R",'Matriz riesgos de gestión 1C'!#REF!),"")</f>
        <v>#REF!</v>
      </c>
      <c r="AG8" s="1099"/>
      <c r="AH8" s="1088" t="e">
        <f>IF(AND('Matriz riesgos de gestión 1C'!#REF!="Muy Alta",'Matriz riesgos de gestión 1C'!#REF!="Catastrófico"),CONCATENATE("R",'Matriz riesgos de gestión 1C'!#REF!),"")</f>
        <v>#REF!</v>
      </c>
      <c r="AI8" s="1089"/>
      <c r="AJ8" s="1089" t="e">
        <f>IF(AND('Matriz riesgos de gestión 1C'!#REF!="Muy Alta",'Matriz riesgos de gestión 1C'!#REF!="Catastrófico"),CONCATENATE("R",'Matriz riesgos de gestión 1C'!#REF!),"")</f>
        <v>#REF!</v>
      </c>
      <c r="AK8" s="1089"/>
      <c r="AL8" s="1089" t="e">
        <f>IF(AND('Matriz riesgos de gestión 1C'!#REF!="Muy Alta",'Matriz riesgos de gestión 1C'!#REF!="Catastrófico"),CONCATENATE("R",'Matriz riesgos de gestión 1C'!#REF!),"")</f>
        <v>#REF!</v>
      </c>
      <c r="AM8" s="1090"/>
      <c r="AN8" s="31"/>
      <c r="AO8" s="1122"/>
      <c r="AP8" s="1123"/>
      <c r="AQ8" s="1123"/>
      <c r="AR8" s="1123"/>
      <c r="AS8" s="1123"/>
      <c r="AT8" s="1124"/>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row>
    <row r="9" spans="1:99" ht="15" customHeight="1" x14ac:dyDescent="0.25">
      <c r="A9" s="31"/>
      <c r="B9" s="1117"/>
      <c r="C9" s="1117"/>
      <c r="D9" s="1118"/>
      <c r="E9" s="1110"/>
      <c r="F9" s="1111"/>
      <c r="G9" s="1111"/>
      <c r="H9" s="1111"/>
      <c r="I9" s="1112"/>
      <c r="J9" s="1097"/>
      <c r="K9" s="1098"/>
      <c r="L9" s="1098"/>
      <c r="M9" s="1098"/>
      <c r="N9" s="1098"/>
      <c r="O9" s="1099"/>
      <c r="P9" s="1097"/>
      <c r="Q9" s="1098"/>
      <c r="R9" s="1098"/>
      <c r="S9" s="1098"/>
      <c r="T9" s="1098"/>
      <c r="U9" s="1099"/>
      <c r="V9" s="1097"/>
      <c r="W9" s="1098"/>
      <c r="X9" s="1098"/>
      <c r="Y9" s="1098"/>
      <c r="Z9" s="1098"/>
      <c r="AA9" s="1099"/>
      <c r="AB9" s="1097"/>
      <c r="AC9" s="1098"/>
      <c r="AD9" s="1098"/>
      <c r="AE9" s="1098"/>
      <c r="AF9" s="1098"/>
      <c r="AG9" s="1099"/>
      <c r="AH9" s="1088"/>
      <c r="AI9" s="1089"/>
      <c r="AJ9" s="1089"/>
      <c r="AK9" s="1089"/>
      <c r="AL9" s="1089"/>
      <c r="AM9" s="1090"/>
      <c r="AN9" s="31"/>
      <c r="AO9" s="1122"/>
      <c r="AP9" s="1123"/>
      <c r="AQ9" s="1123"/>
      <c r="AR9" s="1123"/>
      <c r="AS9" s="1123"/>
      <c r="AT9" s="1124"/>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row>
    <row r="10" spans="1:99" ht="15" customHeight="1" x14ac:dyDescent="0.25">
      <c r="A10" s="31"/>
      <c r="B10" s="1117"/>
      <c r="C10" s="1117"/>
      <c r="D10" s="1118"/>
      <c r="E10" s="1110"/>
      <c r="F10" s="1111"/>
      <c r="G10" s="1111"/>
      <c r="H10" s="1111"/>
      <c r="I10" s="1112"/>
      <c r="J10" s="1097" t="e">
        <f>IF(AND('Matriz riesgos de gestión 1C'!#REF!="Muy Alta",'Matriz riesgos de gestión 1C'!#REF!="Leve"),CONCATENATE("R",'Matriz riesgos de gestión 1C'!#REF!),"")</f>
        <v>#REF!</v>
      </c>
      <c r="K10" s="1098"/>
      <c r="L10" s="1098" t="e">
        <f>IF(AND('Matriz riesgos de gestión 1C'!#REF!="Muy Alta",'Matriz riesgos de gestión 1C'!#REF!="Leve"),CONCATENATE("R",'Matriz riesgos de gestión 1C'!#REF!),"")</f>
        <v>#REF!</v>
      </c>
      <c r="M10" s="1098"/>
      <c r="N10" s="1098" t="e">
        <f>IF(AND('Matriz riesgos de gestión 1C'!#REF!="Muy Alta",'Matriz riesgos de gestión 1C'!#REF!="Leve"),CONCATENATE("R",'Matriz riesgos de gestión 1C'!#REF!),"")</f>
        <v>#REF!</v>
      </c>
      <c r="O10" s="1099"/>
      <c r="P10" s="1097" t="e">
        <f>IF(AND('Matriz riesgos de gestión 1C'!#REF!="Muy Alta",'Matriz riesgos de gestión 1C'!#REF!="Menor"),CONCATENATE("R",'Matriz riesgos de gestión 1C'!#REF!),"")</f>
        <v>#REF!</v>
      </c>
      <c r="Q10" s="1098"/>
      <c r="R10" s="1098" t="e">
        <f>IF(AND('Matriz riesgos de gestión 1C'!#REF!="Muy Alta",'Matriz riesgos de gestión 1C'!#REF!="Menor"),CONCATENATE("R",'Matriz riesgos de gestión 1C'!#REF!),"")</f>
        <v>#REF!</v>
      </c>
      <c r="S10" s="1098"/>
      <c r="T10" s="1098" t="e">
        <f>IF(AND('Matriz riesgos de gestión 1C'!#REF!="Muy Alta",'Matriz riesgos de gestión 1C'!#REF!="Menor"),CONCATENATE("R",'Matriz riesgos de gestión 1C'!#REF!),"")</f>
        <v>#REF!</v>
      </c>
      <c r="U10" s="1099"/>
      <c r="V10" s="1097" t="e">
        <f>IF(AND('Matriz riesgos de gestión 1C'!#REF!="Muy Alta",'Matriz riesgos de gestión 1C'!#REF!="Moderado"),CONCATENATE("R",'Matriz riesgos de gestión 1C'!#REF!),"")</f>
        <v>#REF!</v>
      </c>
      <c r="W10" s="1098"/>
      <c r="X10" s="1098" t="e">
        <f>IF(AND('Matriz riesgos de gestión 1C'!#REF!="Muy Alta",'Matriz riesgos de gestión 1C'!#REF!="Moderado"),CONCATENATE("R",'Matriz riesgos de gestión 1C'!#REF!),"")</f>
        <v>#REF!</v>
      </c>
      <c r="Y10" s="1098"/>
      <c r="Z10" s="1098" t="e">
        <f>IF(AND('Matriz riesgos de gestión 1C'!#REF!="Muy Alta",'Matriz riesgos de gestión 1C'!#REF!="Moderado"),CONCATENATE("R",'Matriz riesgos de gestión 1C'!#REF!),"")</f>
        <v>#REF!</v>
      </c>
      <c r="AA10" s="1099"/>
      <c r="AB10" s="1097" t="e">
        <f>IF(AND('Matriz riesgos de gestión 1C'!#REF!="Muy Alta",'Matriz riesgos de gestión 1C'!#REF!="Mayor"),CONCATENATE("R",'Matriz riesgos de gestión 1C'!#REF!),"")</f>
        <v>#REF!</v>
      </c>
      <c r="AC10" s="1098"/>
      <c r="AD10" s="1098" t="e">
        <f>IF(AND('Matriz riesgos de gestión 1C'!#REF!="Muy Alta",'Matriz riesgos de gestión 1C'!#REF!="Mayor"),CONCATENATE("R",'Matriz riesgos de gestión 1C'!#REF!),"")</f>
        <v>#REF!</v>
      </c>
      <c r="AE10" s="1098"/>
      <c r="AF10" s="1098" t="e">
        <f>IF(AND('Matriz riesgos de gestión 1C'!#REF!="Muy Alta",'Matriz riesgos de gestión 1C'!#REF!="Mayor"),CONCATENATE("R",'Matriz riesgos de gestión 1C'!#REF!),"")</f>
        <v>#REF!</v>
      </c>
      <c r="AG10" s="1099"/>
      <c r="AH10" s="1088" t="e">
        <f>IF(AND('Matriz riesgos de gestión 1C'!#REF!="Muy Alta",'Matriz riesgos de gestión 1C'!#REF!="Catastrófico"),CONCATENATE("R",'Matriz riesgos de gestión 1C'!#REF!),"")</f>
        <v>#REF!</v>
      </c>
      <c r="AI10" s="1089"/>
      <c r="AJ10" s="1089" t="e">
        <f>IF(AND('Matriz riesgos de gestión 1C'!#REF!="Muy Alta",'Matriz riesgos de gestión 1C'!#REF!="Catastrófico"),CONCATENATE("R",'Matriz riesgos de gestión 1C'!#REF!),"")</f>
        <v>#REF!</v>
      </c>
      <c r="AK10" s="1089"/>
      <c r="AL10" s="1089" t="e">
        <f>IF(AND('Matriz riesgos de gestión 1C'!#REF!="Muy Alta",'Matriz riesgos de gestión 1C'!#REF!="Catastrófico"),CONCATENATE("R",'Matriz riesgos de gestión 1C'!#REF!),"")</f>
        <v>#REF!</v>
      </c>
      <c r="AM10" s="1090"/>
      <c r="AN10" s="31"/>
      <c r="AO10" s="1122"/>
      <c r="AP10" s="1123"/>
      <c r="AQ10" s="1123"/>
      <c r="AR10" s="1123"/>
      <c r="AS10" s="1123"/>
      <c r="AT10" s="1124"/>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row>
    <row r="11" spans="1:99" ht="15" customHeight="1" x14ac:dyDescent="0.25">
      <c r="A11" s="31"/>
      <c r="B11" s="1117"/>
      <c r="C11" s="1117"/>
      <c r="D11" s="1118"/>
      <c r="E11" s="1110"/>
      <c r="F11" s="1111"/>
      <c r="G11" s="1111"/>
      <c r="H11" s="1111"/>
      <c r="I11" s="1112"/>
      <c r="J11" s="1097"/>
      <c r="K11" s="1098"/>
      <c r="L11" s="1098"/>
      <c r="M11" s="1098"/>
      <c r="N11" s="1098"/>
      <c r="O11" s="1099"/>
      <c r="P11" s="1097"/>
      <c r="Q11" s="1098"/>
      <c r="R11" s="1098"/>
      <c r="S11" s="1098"/>
      <c r="T11" s="1098"/>
      <c r="U11" s="1099"/>
      <c r="V11" s="1097"/>
      <c r="W11" s="1098"/>
      <c r="X11" s="1098"/>
      <c r="Y11" s="1098"/>
      <c r="Z11" s="1098"/>
      <c r="AA11" s="1099"/>
      <c r="AB11" s="1097"/>
      <c r="AC11" s="1098"/>
      <c r="AD11" s="1098"/>
      <c r="AE11" s="1098"/>
      <c r="AF11" s="1098"/>
      <c r="AG11" s="1099"/>
      <c r="AH11" s="1088"/>
      <c r="AI11" s="1089"/>
      <c r="AJ11" s="1089"/>
      <c r="AK11" s="1089"/>
      <c r="AL11" s="1089"/>
      <c r="AM11" s="1090"/>
      <c r="AN11" s="31"/>
      <c r="AO11" s="1122"/>
      <c r="AP11" s="1123"/>
      <c r="AQ11" s="1123"/>
      <c r="AR11" s="1123"/>
      <c r="AS11" s="1123"/>
      <c r="AT11" s="1124"/>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row>
    <row r="12" spans="1:99" ht="15" customHeight="1" x14ac:dyDescent="0.25">
      <c r="A12" s="31"/>
      <c r="B12" s="1117"/>
      <c r="C12" s="1117"/>
      <c r="D12" s="1118"/>
      <c r="E12" s="1110"/>
      <c r="F12" s="1111"/>
      <c r="G12" s="1111"/>
      <c r="H12" s="1111"/>
      <c r="I12" s="1112"/>
      <c r="J12" s="1097" t="e">
        <f>IF(AND('Matriz riesgos de gestión 1C'!#REF!="Muy Alta",'Matriz riesgos de gestión 1C'!#REF!="Leve"),CONCATENATE("R",'Matriz riesgos de gestión 1C'!#REF!),"")</f>
        <v>#REF!</v>
      </c>
      <c r="K12" s="1098"/>
      <c r="L12" s="1098" t="e">
        <f>IF(AND('Matriz riesgos de gestión 1C'!#REF!="Muy Alta",'Matriz riesgos de gestión 1C'!#REF!="Leve"),CONCATENATE("R",'Matriz riesgos de gestión 1C'!#REF!),"")</f>
        <v>#REF!</v>
      </c>
      <c r="M12" s="1098"/>
      <c r="N12" s="1098" t="e">
        <f>IF(AND('Matriz riesgos de gestión 1C'!#REF!="Muy Alta",'Matriz riesgos de gestión 1C'!#REF!="Leve"),CONCATENATE("R",'Matriz riesgos de gestión 1C'!#REF!),"")</f>
        <v>#REF!</v>
      </c>
      <c r="O12" s="1099"/>
      <c r="P12" s="1097" t="e">
        <f>IF(AND('Matriz riesgos de gestión 1C'!#REF!="Muy Alta",'Matriz riesgos de gestión 1C'!#REF!="Menor"),CONCATENATE("R",'Matriz riesgos de gestión 1C'!#REF!),"")</f>
        <v>#REF!</v>
      </c>
      <c r="Q12" s="1098"/>
      <c r="R12" s="1098" t="e">
        <f>IF(AND('Matriz riesgos de gestión 1C'!#REF!="Muy Alta",'Matriz riesgos de gestión 1C'!#REF!="Menor"),CONCATENATE("R",'Matriz riesgos de gestión 1C'!#REF!),"")</f>
        <v>#REF!</v>
      </c>
      <c r="S12" s="1098"/>
      <c r="T12" s="1098" t="e">
        <f>IF(AND('Matriz riesgos de gestión 1C'!#REF!="Muy Alta",'Matriz riesgos de gestión 1C'!#REF!="Menor"),CONCATENATE("R",'Matriz riesgos de gestión 1C'!#REF!),"")</f>
        <v>#REF!</v>
      </c>
      <c r="U12" s="1099"/>
      <c r="V12" s="1097" t="e">
        <f>IF(AND('Matriz riesgos de gestión 1C'!#REF!="Muy Alta",'Matriz riesgos de gestión 1C'!#REF!="Moderado"),CONCATENATE("R",'Matriz riesgos de gestión 1C'!#REF!),"")</f>
        <v>#REF!</v>
      </c>
      <c r="W12" s="1098"/>
      <c r="X12" s="1098" t="e">
        <f>IF(AND('Matriz riesgos de gestión 1C'!#REF!="Muy Alta",'Matriz riesgos de gestión 1C'!#REF!="Moderado"),CONCATENATE("R",'Matriz riesgos de gestión 1C'!#REF!),"")</f>
        <v>#REF!</v>
      </c>
      <c r="Y12" s="1098"/>
      <c r="Z12" s="1098" t="e">
        <f>IF(AND('Matriz riesgos de gestión 1C'!#REF!="Muy Alta",'Matriz riesgos de gestión 1C'!#REF!="Moderado"),CONCATENATE("R",'Matriz riesgos de gestión 1C'!#REF!),"")</f>
        <v>#REF!</v>
      </c>
      <c r="AA12" s="1099"/>
      <c r="AB12" s="1097" t="e">
        <f>IF(AND('Matriz riesgos de gestión 1C'!#REF!="Muy Alta",'Matriz riesgos de gestión 1C'!#REF!="Mayor"),CONCATENATE("R",'Matriz riesgos de gestión 1C'!#REF!),"")</f>
        <v>#REF!</v>
      </c>
      <c r="AC12" s="1098"/>
      <c r="AD12" s="1098" t="e">
        <f>IF(AND('Matriz riesgos de gestión 1C'!#REF!="Muy Alta",'Matriz riesgos de gestión 1C'!#REF!="Mayor"),CONCATENATE("R",'Matriz riesgos de gestión 1C'!#REF!),"")</f>
        <v>#REF!</v>
      </c>
      <c r="AE12" s="1098"/>
      <c r="AF12" s="1098" t="e">
        <f>IF(AND('Matriz riesgos de gestión 1C'!#REF!="Muy Alta",'Matriz riesgos de gestión 1C'!#REF!="Mayor"),CONCATENATE("R",'Matriz riesgos de gestión 1C'!#REF!),"")</f>
        <v>#REF!</v>
      </c>
      <c r="AG12" s="1099"/>
      <c r="AH12" s="1088" t="e">
        <f>IF(AND('Matriz riesgos de gestión 1C'!#REF!="Muy Alta",'Matriz riesgos de gestión 1C'!#REF!="Catastrófico"),CONCATENATE("R",'Matriz riesgos de gestión 1C'!#REF!),"")</f>
        <v>#REF!</v>
      </c>
      <c r="AI12" s="1089"/>
      <c r="AJ12" s="1089" t="e">
        <f>IF(AND('Matriz riesgos de gestión 1C'!#REF!="Muy Alta",'Matriz riesgos de gestión 1C'!#REF!="Catastrófico"),CONCATENATE("R",'Matriz riesgos de gestión 1C'!#REF!),"")</f>
        <v>#REF!</v>
      </c>
      <c r="AK12" s="1089"/>
      <c r="AL12" s="1089" t="e">
        <f>IF(AND('Matriz riesgos de gestión 1C'!#REF!="Muy Alta",'Matriz riesgos de gestión 1C'!#REF!="Catastrófico"),CONCATENATE("R",'Matriz riesgos de gestión 1C'!#REF!),"")</f>
        <v>#REF!</v>
      </c>
      <c r="AM12" s="1090"/>
      <c r="AN12" s="31"/>
      <c r="AO12" s="1122"/>
      <c r="AP12" s="1123"/>
      <c r="AQ12" s="1123"/>
      <c r="AR12" s="1123"/>
      <c r="AS12" s="1123"/>
      <c r="AT12" s="1124"/>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row>
    <row r="13" spans="1:99" ht="15.75" customHeight="1" thickBot="1" x14ac:dyDescent="0.3">
      <c r="A13" s="31"/>
      <c r="B13" s="1117"/>
      <c r="C13" s="1117"/>
      <c r="D13" s="1118"/>
      <c r="E13" s="1113"/>
      <c r="F13" s="1114"/>
      <c r="G13" s="1114"/>
      <c r="H13" s="1114"/>
      <c r="I13" s="1115"/>
      <c r="J13" s="1097"/>
      <c r="K13" s="1098"/>
      <c r="L13" s="1098"/>
      <c r="M13" s="1098"/>
      <c r="N13" s="1098"/>
      <c r="O13" s="1099"/>
      <c r="P13" s="1097"/>
      <c r="Q13" s="1098"/>
      <c r="R13" s="1098"/>
      <c r="S13" s="1098"/>
      <c r="T13" s="1098"/>
      <c r="U13" s="1099"/>
      <c r="V13" s="1097"/>
      <c r="W13" s="1098"/>
      <c r="X13" s="1098"/>
      <c r="Y13" s="1098"/>
      <c r="Z13" s="1098"/>
      <c r="AA13" s="1099"/>
      <c r="AB13" s="1097"/>
      <c r="AC13" s="1098"/>
      <c r="AD13" s="1098"/>
      <c r="AE13" s="1098"/>
      <c r="AF13" s="1098"/>
      <c r="AG13" s="1099"/>
      <c r="AH13" s="1091"/>
      <c r="AI13" s="1092"/>
      <c r="AJ13" s="1092"/>
      <c r="AK13" s="1092"/>
      <c r="AL13" s="1092"/>
      <c r="AM13" s="1093"/>
      <c r="AN13" s="31"/>
      <c r="AO13" s="1125"/>
      <c r="AP13" s="1126"/>
      <c r="AQ13" s="1126"/>
      <c r="AR13" s="1126"/>
      <c r="AS13" s="1126"/>
      <c r="AT13" s="1127"/>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row>
    <row r="14" spans="1:99" ht="15" customHeight="1" x14ac:dyDescent="0.25">
      <c r="A14" s="31"/>
      <c r="B14" s="1117"/>
      <c r="C14" s="1117"/>
      <c r="D14" s="1118"/>
      <c r="E14" s="1107" t="s">
        <v>106</v>
      </c>
      <c r="F14" s="1108"/>
      <c r="G14" s="1108"/>
      <c r="H14" s="1108"/>
      <c r="I14" s="1108"/>
      <c r="J14" s="1085" t="e">
        <f>IF(AND('Matriz riesgos de gestión 1C'!#REF!="Alta",'Matriz riesgos de gestión 1C'!#REF!="Leve"),CONCATENATE("R",'Matriz riesgos de gestión 1C'!#REF!),"")</f>
        <v>#REF!</v>
      </c>
      <c r="K14" s="1086"/>
      <c r="L14" s="1086" t="e">
        <f>IF(AND('Matriz riesgos de gestión 1C'!#REF!="Alta",'Matriz riesgos de gestión 1C'!#REF!="Leve"),CONCATENATE("R",'Matriz riesgos de gestión 1C'!#REF!),"")</f>
        <v>#REF!</v>
      </c>
      <c r="M14" s="1086"/>
      <c r="N14" s="1086" t="e">
        <f>IF(AND('Matriz riesgos de gestión 1C'!#REF!="Alta",'Matriz riesgos de gestión 1C'!#REF!="Leve"),CONCATENATE("R",'Matriz riesgos de gestión 1C'!#REF!),"")</f>
        <v>#REF!</v>
      </c>
      <c r="O14" s="1087"/>
      <c r="P14" s="1085" t="e">
        <f>IF(AND('Matriz riesgos de gestión 1C'!#REF!="Alta",'Matriz riesgos de gestión 1C'!#REF!="Menor"),CONCATENATE("R",'Matriz riesgos de gestión 1C'!#REF!),"")</f>
        <v>#REF!</v>
      </c>
      <c r="Q14" s="1086"/>
      <c r="R14" s="1086" t="e">
        <f>IF(AND('Matriz riesgos de gestión 1C'!#REF!="Alta",'Matriz riesgos de gestión 1C'!#REF!="Menor"),CONCATENATE("R",'Matriz riesgos de gestión 1C'!#REF!),"")</f>
        <v>#REF!</v>
      </c>
      <c r="S14" s="1086"/>
      <c r="T14" s="1086" t="e">
        <f>IF(AND('Matriz riesgos de gestión 1C'!#REF!="Alta",'Matriz riesgos de gestión 1C'!#REF!="Menor"),CONCATENATE("R",'Matriz riesgos de gestión 1C'!#REF!),"")</f>
        <v>#REF!</v>
      </c>
      <c r="U14" s="1087"/>
      <c r="V14" s="1103" t="e">
        <f>IF(AND('Matriz riesgos de gestión 1C'!#REF!="Alta",'Matriz riesgos de gestión 1C'!#REF!="Moderado"),CONCATENATE("R",'Matriz riesgos de gestión 1C'!#REF!),"")</f>
        <v>#REF!</v>
      </c>
      <c r="W14" s="1104"/>
      <c r="X14" s="1104" t="e">
        <f>IF(AND('Matriz riesgos de gestión 1C'!#REF!="Alta",'Matriz riesgos de gestión 1C'!#REF!="Moderado"),CONCATENATE("R",'Matriz riesgos de gestión 1C'!#REF!),"")</f>
        <v>#REF!</v>
      </c>
      <c r="Y14" s="1104"/>
      <c r="Z14" s="1104" t="e">
        <f>IF(AND('Matriz riesgos de gestión 1C'!#REF!="Alta",'Matriz riesgos de gestión 1C'!#REF!="Moderado"),CONCATENATE("R",'Matriz riesgos de gestión 1C'!#REF!),"")</f>
        <v>#REF!</v>
      </c>
      <c r="AA14" s="1105"/>
      <c r="AB14" s="1103" t="e">
        <f>IF(AND('Matriz riesgos de gestión 1C'!#REF!="Alta",'Matriz riesgos de gestión 1C'!#REF!="Mayor"),CONCATENATE("R",'Matriz riesgos de gestión 1C'!#REF!),"")</f>
        <v>#REF!</v>
      </c>
      <c r="AC14" s="1104"/>
      <c r="AD14" s="1104" t="e">
        <f>IF(AND('Matriz riesgos de gestión 1C'!#REF!="Alta",'Matriz riesgos de gestión 1C'!#REF!="Mayor"),CONCATENATE("R",'Matriz riesgos de gestión 1C'!#REF!),"")</f>
        <v>#REF!</v>
      </c>
      <c r="AE14" s="1104"/>
      <c r="AF14" s="1104" t="e">
        <f>IF(AND('Matriz riesgos de gestión 1C'!#REF!="Alta",'Matriz riesgos de gestión 1C'!#REF!="Mayor"),CONCATENATE("R",'Matriz riesgos de gestión 1C'!#REF!),"")</f>
        <v>#REF!</v>
      </c>
      <c r="AG14" s="1105"/>
      <c r="AH14" s="1094" t="e">
        <f>IF(AND('Matriz riesgos de gestión 1C'!#REF!="Alta",'Matriz riesgos de gestión 1C'!#REF!="Catastrófico"),CONCATENATE("R",'Matriz riesgos de gestión 1C'!#REF!),"")</f>
        <v>#REF!</v>
      </c>
      <c r="AI14" s="1095"/>
      <c r="AJ14" s="1095" t="e">
        <f>IF(AND('Matriz riesgos de gestión 1C'!#REF!="Alta",'Matriz riesgos de gestión 1C'!#REF!="Catastrófico"),CONCATENATE("R",'Matriz riesgos de gestión 1C'!#REF!),"")</f>
        <v>#REF!</v>
      </c>
      <c r="AK14" s="1095"/>
      <c r="AL14" s="1095" t="e">
        <f>IF(AND('Matriz riesgos de gestión 1C'!#REF!="Alta",'Matriz riesgos de gestión 1C'!#REF!="Catastrófico"),CONCATENATE("R",'Matriz riesgos de gestión 1C'!#REF!),"")</f>
        <v>#REF!</v>
      </c>
      <c r="AM14" s="1096"/>
      <c r="AN14" s="31"/>
      <c r="AO14" s="1128" t="s">
        <v>71</v>
      </c>
      <c r="AP14" s="1129"/>
      <c r="AQ14" s="1129"/>
      <c r="AR14" s="1129"/>
      <c r="AS14" s="1129"/>
      <c r="AT14" s="1130"/>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row>
    <row r="15" spans="1:99" ht="15" customHeight="1" x14ac:dyDescent="0.25">
      <c r="A15" s="31"/>
      <c r="B15" s="1117"/>
      <c r="C15" s="1117"/>
      <c r="D15" s="1118"/>
      <c r="E15" s="1110"/>
      <c r="F15" s="1111"/>
      <c r="G15" s="1111"/>
      <c r="H15" s="1111"/>
      <c r="I15" s="1111"/>
      <c r="J15" s="1079"/>
      <c r="K15" s="1080"/>
      <c r="L15" s="1080"/>
      <c r="M15" s="1080"/>
      <c r="N15" s="1080"/>
      <c r="O15" s="1081"/>
      <c r="P15" s="1079"/>
      <c r="Q15" s="1080"/>
      <c r="R15" s="1080"/>
      <c r="S15" s="1080"/>
      <c r="T15" s="1080"/>
      <c r="U15" s="1081"/>
      <c r="V15" s="1097"/>
      <c r="W15" s="1098"/>
      <c r="X15" s="1098"/>
      <c r="Y15" s="1098"/>
      <c r="Z15" s="1098"/>
      <c r="AA15" s="1099"/>
      <c r="AB15" s="1097"/>
      <c r="AC15" s="1098"/>
      <c r="AD15" s="1098"/>
      <c r="AE15" s="1098"/>
      <c r="AF15" s="1098"/>
      <c r="AG15" s="1099"/>
      <c r="AH15" s="1088"/>
      <c r="AI15" s="1089"/>
      <c r="AJ15" s="1089"/>
      <c r="AK15" s="1089"/>
      <c r="AL15" s="1089"/>
      <c r="AM15" s="1090"/>
      <c r="AN15" s="31"/>
      <c r="AO15" s="1131"/>
      <c r="AP15" s="1132"/>
      <c r="AQ15" s="1132"/>
      <c r="AR15" s="1132"/>
      <c r="AS15" s="1132"/>
      <c r="AT15" s="1133"/>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row>
    <row r="16" spans="1:99" ht="15" customHeight="1" x14ac:dyDescent="0.25">
      <c r="A16" s="31"/>
      <c r="B16" s="1117"/>
      <c r="C16" s="1117"/>
      <c r="D16" s="1118"/>
      <c r="E16" s="1110"/>
      <c r="F16" s="1111"/>
      <c r="G16" s="1111"/>
      <c r="H16" s="1111"/>
      <c r="I16" s="1111"/>
      <c r="J16" s="1079" t="e">
        <f>IF(AND('Matriz riesgos de gestión 1C'!#REF!="Alta",'Matriz riesgos de gestión 1C'!#REF!="Leve"),CONCATENATE("R",'Matriz riesgos de gestión 1C'!#REF!),"")</f>
        <v>#REF!</v>
      </c>
      <c r="K16" s="1080"/>
      <c r="L16" s="1080" t="e">
        <f>IF(AND('Matriz riesgos de gestión 1C'!#REF!="Alta",'Matriz riesgos de gestión 1C'!#REF!="Leve"),CONCATENATE("R",'Matriz riesgos de gestión 1C'!#REF!),"")</f>
        <v>#REF!</v>
      </c>
      <c r="M16" s="1080"/>
      <c r="N16" s="1080" t="e">
        <f>IF(AND('Matriz riesgos de gestión 1C'!#REF!="Alta",'Matriz riesgos de gestión 1C'!#REF!="Leve"),CONCATENATE("R",'Matriz riesgos de gestión 1C'!#REF!),"")</f>
        <v>#REF!</v>
      </c>
      <c r="O16" s="1081"/>
      <c r="P16" s="1079" t="e">
        <f>IF(AND('Matriz riesgos de gestión 1C'!#REF!="Alta",'Matriz riesgos de gestión 1C'!#REF!="Menor"),CONCATENATE("R",'Matriz riesgos de gestión 1C'!#REF!),"")</f>
        <v>#REF!</v>
      </c>
      <c r="Q16" s="1080"/>
      <c r="R16" s="1080" t="e">
        <f>IF(AND('Matriz riesgos de gestión 1C'!#REF!="Alta",'Matriz riesgos de gestión 1C'!#REF!="Menor"),CONCATENATE("R",'Matriz riesgos de gestión 1C'!#REF!),"")</f>
        <v>#REF!</v>
      </c>
      <c r="S16" s="1080"/>
      <c r="T16" s="1080" t="e">
        <f>IF(AND('Matriz riesgos de gestión 1C'!#REF!="Alta",'Matriz riesgos de gestión 1C'!#REF!="Menor"),CONCATENATE("R",'Matriz riesgos de gestión 1C'!#REF!),"")</f>
        <v>#REF!</v>
      </c>
      <c r="U16" s="1081"/>
      <c r="V16" s="1097" t="e">
        <f>IF(AND('Matriz riesgos de gestión 1C'!#REF!="Alta",'Matriz riesgos de gestión 1C'!#REF!="Moderado"),CONCATENATE("R",'Matriz riesgos de gestión 1C'!#REF!),"")</f>
        <v>#REF!</v>
      </c>
      <c r="W16" s="1098"/>
      <c r="X16" s="1098" t="e">
        <f>IF(AND('Matriz riesgos de gestión 1C'!#REF!="Alta",'Matriz riesgos de gestión 1C'!#REF!="Moderado"),CONCATENATE("R",'Matriz riesgos de gestión 1C'!#REF!),"")</f>
        <v>#REF!</v>
      </c>
      <c r="Y16" s="1098"/>
      <c r="Z16" s="1098" t="e">
        <f>IF(AND('Matriz riesgos de gestión 1C'!#REF!="Alta",'Matriz riesgos de gestión 1C'!#REF!="Moderado"),CONCATENATE("R",'Matriz riesgos de gestión 1C'!#REF!),"")</f>
        <v>#REF!</v>
      </c>
      <c r="AA16" s="1099"/>
      <c r="AB16" s="1097" t="e">
        <f>IF(AND('Matriz riesgos de gestión 1C'!#REF!="Alta",'Matriz riesgos de gestión 1C'!#REF!="Mayor"),CONCATENATE("R",'Matriz riesgos de gestión 1C'!#REF!),"")</f>
        <v>#REF!</v>
      </c>
      <c r="AC16" s="1098"/>
      <c r="AD16" s="1098" t="e">
        <f>IF(AND('Matriz riesgos de gestión 1C'!#REF!="Alta",'Matriz riesgos de gestión 1C'!#REF!="Mayor"),CONCATENATE("R",'Matriz riesgos de gestión 1C'!#REF!),"")</f>
        <v>#REF!</v>
      </c>
      <c r="AE16" s="1098"/>
      <c r="AF16" s="1098" t="e">
        <f>IF(AND('Matriz riesgos de gestión 1C'!#REF!="Alta",'Matriz riesgos de gestión 1C'!#REF!="Mayor"),CONCATENATE("R",'Matriz riesgos de gestión 1C'!#REF!),"")</f>
        <v>#REF!</v>
      </c>
      <c r="AG16" s="1099"/>
      <c r="AH16" s="1088" t="e">
        <f>IF(AND('Matriz riesgos de gestión 1C'!#REF!="Alta",'Matriz riesgos de gestión 1C'!#REF!="Catastrófico"),CONCATENATE("R",'Matriz riesgos de gestión 1C'!#REF!),"")</f>
        <v>#REF!</v>
      </c>
      <c r="AI16" s="1089"/>
      <c r="AJ16" s="1089" t="e">
        <f>IF(AND('Matriz riesgos de gestión 1C'!#REF!="Alta",'Matriz riesgos de gestión 1C'!#REF!="Catastrófico"),CONCATENATE("R",'Matriz riesgos de gestión 1C'!#REF!),"")</f>
        <v>#REF!</v>
      </c>
      <c r="AK16" s="1089"/>
      <c r="AL16" s="1089" t="e">
        <f>IF(AND('Matriz riesgos de gestión 1C'!#REF!="Alta",'Matriz riesgos de gestión 1C'!#REF!="Catastrófico"),CONCATENATE("R",'Matriz riesgos de gestión 1C'!#REF!),"")</f>
        <v>#REF!</v>
      </c>
      <c r="AM16" s="1090"/>
      <c r="AN16" s="31"/>
      <c r="AO16" s="1131"/>
      <c r="AP16" s="1132"/>
      <c r="AQ16" s="1132"/>
      <c r="AR16" s="1132"/>
      <c r="AS16" s="1132"/>
      <c r="AT16" s="1133"/>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row>
    <row r="17" spans="1:80" ht="15" customHeight="1" x14ac:dyDescent="0.25">
      <c r="A17" s="31"/>
      <c r="B17" s="1117"/>
      <c r="C17" s="1117"/>
      <c r="D17" s="1118"/>
      <c r="E17" s="1110"/>
      <c r="F17" s="1111"/>
      <c r="G17" s="1111"/>
      <c r="H17" s="1111"/>
      <c r="I17" s="1111"/>
      <c r="J17" s="1079"/>
      <c r="K17" s="1080"/>
      <c r="L17" s="1080"/>
      <c r="M17" s="1080"/>
      <c r="N17" s="1080"/>
      <c r="O17" s="1081"/>
      <c r="P17" s="1079"/>
      <c r="Q17" s="1080"/>
      <c r="R17" s="1080"/>
      <c r="S17" s="1080"/>
      <c r="T17" s="1080"/>
      <c r="U17" s="1081"/>
      <c r="V17" s="1097"/>
      <c r="W17" s="1098"/>
      <c r="X17" s="1098"/>
      <c r="Y17" s="1098"/>
      <c r="Z17" s="1098"/>
      <c r="AA17" s="1099"/>
      <c r="AB17" s="1097"/>
      <c r="AC17" s="1098"/>
      <c r="AD17" s="1098"/>
      <c r="AE17" s="1098"/>
      <c r="AF17" s="1098"/>
      <c r="AG17" s="1099"/>
      <c r="AH17" s="1088"/>
      <c r="AI17" s="1089"/>
      <c r="AJ17" s="1089"/>
      <c r="AK17" s="1089"/>
      <c r="AL17" s="1089"/>
      <c r="AM17" s="1090"/>
      <c r="AN17" s="31"/>
      <c r="AO17" s="1131"/>
      <c r="AP17" s="1132"/>
      <c r="AQ17" s="1132"/>
      <c r="AR17" s="1132"/>
      <c r="AS17" s="1132"/>
      <c r="AT17" s="1133"/>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row>
    <row r="18" spans="1:80" ht="15" customHeight="1" x14ac:dyDescent="0.25">
      <c r="A18" s="31"/>
      <c r="B18" s="1117"/>
      <c r="C18" s="1117"/>
      <c r="D18" s="1118"/>
      <c r="E18" s="1110"/>
      <c r="F18" s="1111"/>
      <c r="G18" s="1111"/>
      <c r="H18" s="1111"/>
      <c r="I18" s="1111"/>
      <c r="J18" s="1079" t="e">
        <f>IF(AND('Matriz riesgos de gestión 1C'!#REF!="Alta",'Matriz riesgos de gestión 1C'!#REF!="Leve"),CONCATENATE("R",'Matriz riesgos de gestión 1C'!#REF!),"")</f>
        <v>#REF!</v>
      </c>
      <c r="K18" s="1080"/>
      <c r="L18" s="1080" t="e">
        <f>IF(AND('Matriz riesgos de gestión 1C'!#REF!="Alta",'Matriz riesgos de gestión 1C'!#REF!="Leve"),CONCATENATE("R",'Matriz riesgos de gestión 1C'!#REF!),"")</f>
        <v>#REF!</v>
      </c>
      <c r="M18" s="1080"/>
      <c r="N18" s="1080" t="e">
        <f>IF(AND('Matriz riesgos de gestión 1C'!#REF!="Alta",'Matriz riesgos de gestión 1C'!#REF!="Leve"),CONCATENATE("R",'Matriz riesgos de gestión 1C'!#REF!),"")</f>
        <v>#REF!</v>
      </c>
      <c r="O18" s="1081"/>
      <c r="P18" s="1079" t="e">
        <f>IF(AND('Matriz riesgos de gestión 1C'!#REF!="Alta",'Matriz riesgos de gestión 1C'!#REF!="Menor"),CONCATENATE("R",'Matriz riesgos de gestión 1C'!#REF!),"")</f>
        <v>#REF!</v>
      </c>
      <c r="Q18" s="1080"/>
      <c r="R18" s="1080" t="e">
        <f>IF(AND('Matriz riesgos de gestión 1C'!#REF!="Alta",'Matriz riesgos de gestión 1C'!#REF!="Menor"),CONCATENATE("R",'Matriz riesgos de gestión 1C'!#REF!),"")</f>
        <v>#REF!</v>
      </c>
      <c r="S18" s="1080"/>
      <c r="T18" s="1080" t="e">
        <f>IF(AND('Matriz riesgos de gestión 1C'!#REF!="Alta",'Matriz riesgos de gestión 1C'!#REF!="Menor"),CONCATENATE("R",'Matriz riesgos de gestión 1C'!#REF!),"")</f>
        <v>#REF!</v>
      </c>
      <c r="U18" s="1081"/>
      <c r="V18" s="1097" t="e">
        <f>IF(AND('Matriz riesgos de gestión 1C'!#REF!="Alta",'Matriz riesgos de gestión 1C'!#REF!="Moderado"),CONCATENATE("R",'Matriz riesgos de gestión 1C'!#REF!),"")</f>
        <v>#REF!</v>
      </c>
      <c r="W18" s="1098"/>
      <c r="X18" s="1098" t="e">
        <f>IF(AND('Matriz riesgos de gestión 1C'!#REF!="Alta",'Matriz riesgos de gestión 1C'!#REF!="Moderado"),CONCATENATE("R",'Matriz riesgos de gestión 1C'!#REF!),"")</f>
        <v>#REF!</v>
      </c>
      <c r="Y18" s="1098"/>
      <c r="Z18" s="1098" t="e">
        <f>IF(AND('Matriz riesgos de gestión 1C'!#REF!="Alta",'Matriz riesgos de gestión 1C'!#REF!="Moderado"),CONCATENATE("R",'Matriz riesgos de gestión 1C'!#REF!),"")</f>
        <v>#REF!</v>
      </c>
      <c r="AA18" s="1099"/>
      <c r="AB18" s="1097" t="e">
        <f>IF(AND('Matriz riesgos de gestión 1C'!#REF!="Alta",'Matriz riesgos de gestión 1C'!#REF!="Mayor"),CONCATENATE("R",'Matriz riesgos de gestión 1C'!#REF!),"")</f>
        <v>#REF!</v>
      </c>
      <c r="AC18" s="1098"/>
      <c r="AD18" s="1098" t="e">
        <f>IF(AND('Matriz riesgos de gestión 1C'!#REF!="Alta",'Matriz riesgos de gestión 1C'!#REF!="Mayor"),CONCATENATE("R",'Matriz riesgos de gestión 1C'!#REF!),"")</f>
        <v>#REF!</v>
      </c>
      <c r="AE18" s="1098"/>
      <c r="AF18" s="1098" t="e">
        <f>IF(AND('Matriz riesgos de gestión 1C'!#REF!="Alta",'Matriz riesgos de gestión 1C'!#REF!="Mayor"),CONCATENATE("R",'Matriz riesgos de gestión 1C'!#REF!),"")</f>
        <v>#REF!</v>
      </c>
      <c r="AG18" s="1099"/>
      <c r="AH18" s="1088" t="e">
        <f>IF(AND('Matriz riesgos de gestión 1C'!#REF!="Alta",'Matriz riesgos de gestión 1C'!#REF!="Catastrófico"),CONCATENATE("R",'Matriz riesgos de gestión 1C'!#REF!),"")</f>
        <v>#REF!</v>
      </c>
      <c r="AI18" s="1089"/>
      <c r="AJ18" s="1089" t="e">
        <f>IF(AND('Matriz riesgos de gestión 1C'!#REF!="Alta",'Matriz riesgos de gestión 1C'!#REF!="Catastrófico"),CONCATENATE("R",'Matriz riesgos de gestión 1C'!#REF!),"")</f>
        <v>#REF!</v>
      </c>
      <c r="AK18" s="1089"/>
      <c r="AL18" s="1089" t="e">
        <f>IF(AND('Matriz riesgos de gestión 1C'!#REF!="Alta",'Matriz riesgos de gestión 1C'!#REF!="Catastrófico"),CONCATENATE("R",'Matriz riesgos de gestión 1C'!#REF!),"")</f>
        <v>#REF!</v>
      </c>
      <c r="AM18" s="1090"/>
      <c r="AN18" s="31"/>
      <c r="AO18" s="1131"/>
      <c r="AP18" s="1132"/>
      <c r="AQ18" s="1132"/>
      <c r="AR18" s="1132"/>
      <c r="AS18" s="1132"/>
      <c r="AT18" s="1133"/>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row>
    <row r="19" spans="1:80" ht="15" customHeight="1" x14ac:dyDescent="0.25">
      <c r="A19" s="31"/>
      <c r="B19" s="1117"/>
      <c r="C19" s="1117"/>
      <c r="D19" s="1118"/>
      <c r="E19" s="1110"/>
      <c r="F19" s="1111"/>
      <c r="G19" s="1111"/>
      <c r="H19" s="1111"/>
      <c r="I19" s="1111"/>
      <c r="J19" s="1079"/>
      <c r="K19" s="1080"/>
      <c r="L19" s="1080"/>
      <c r="M19" s="1080"/>
      <c r="N19" s="1080"/>
      <c r="O19" s="1081"/>
      <c r="P19" s="1079"/>
      <c r="Q19" s="1080"/>
      <c r="R19" s="1080"/>
      <c r="S19" s="1080"/>
      <c r="T19" s="1080"/>
      <c r="U19" s="1081"/>
      <c r="V19" s="1097"/>
      <c r="W19" s="1098"/>
      <c r="X19" s="1098"/>
      <c r="Y19" s="1098"/>
      <c r="Z19" s="1098"/>
      <c r="AA19" s="1099"/>
      <c r="AB19" s="1097"/>
      <c r="AC19" s="1098"/>
      <c r="AD19" s="1098"/>
      <c r="AE19" s="1098"/>
      <c r="AF19" s="1098"/>
      <c r="AG19" s="1099"/>
      <c r="AH19" s="1088"/>
      <c r="AI19" s="1089"/>
      <c r="AJ19" s="1089"/>
      <c r="AK19" s="1089"/>
      <c r="AL19" s="1089"/>
      <c r="AM19" s="1090"/>
      <c r="AN19" s="31"/>
      <c r="AO19" s="1131"/>
      <c r="AP19" s="1132"/>
      <c r="AQ19" s="1132"/>
      <c r="AR19" s="1132"/>
      <c r="AS19" s="1132"/>
      <c r="AT19" s="1133"/>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row>
    <row r="20" spans="1:80" ht="15" customHeight="1" x14ac:dyDescent="0.25">
      <c r="A20" s="31"/>
      <c r="B20" s="1117"/>
      <c r="C20" s="1117"/>
      <c r="D20" s="1118"/>
      <c r="E20" s="1110"/>
      <c r="F20" s="1111"/>
      <c r="G20" s="1111"/>
      <c r="H20" s="1111"/>
      <c r="I20" s="1111"/>
      <c r="J20" s="1079" t="e">
        <f>IF(AND('Matriz riesgos de gestión 1C'!#REF!="Alta",'Matriz riesgos de gestión 1C'!#REF!="Leve"),CONCATENATE("R",'Matriz riesgos de gestión 1C'!#REF!),"")</f>
        <v>#REF!</v>
      </c>
      <c r="K20" s="1080"/>
      <c r="L20" s="1080" t="e">
        <f>IF(AND('Matriz riesgos de gestión 1C'!#REF!="Alta",'Matriz riesgos de gestión 1C'!#REF!="Leve"),CONCATENATE("R",'Matriz riesgos de gestión 1C'!#REF!),"")</f>
        <v>#REF!</v>
      </c>
      <c r="M20" s="1080"/>
      <c r="N20" s="1080" t="e">
        <f>IF(AND('Matriz riesgos de gestión 1C'!#REF!="Alta",'Matriz riesgos de gestión 1C'!#REF!="Leve"),CONCATENATE("R",'Matriz riesgos de gestión 1C'!#REF!),"")</f>
        <v>#REF!</v>
      </c>
      <c r="O20" s="1081"/>
      <c r="P20" s="1079" t="e">
        <f>IF(AND('Matriz riesgos de gestión 1C'!#REF!="Alta",'Matriz riesgos de gestión 1C'!#REF!="Menor"),CONCATENATE("R",'Matriz riesgos de gestión 1C'!#REF!),"")</f>
        <v>#REF!</v>
      </c>
      <c r="Q20" s="1080"/>
      <c r="R20" s="1080" t="e">
        <f>IF(AND('Matriz riesgos de gestión 1C'!#REF!="Alta",'Matriz riesgos de gestión 1C'!#REF!="Menor"),CONCATENATE("R",'Matriz riesgos de gestión 1C'!#REF!),"")</f>
        <v>#REF!</v>
      </c>
      <c r="S20" s="1080"/>
      <c r="T20" s="1080" t="e">
        <f>IF(AND('Matriz riesgos de gestión 1C'!#REF!="Alta",'Matriz riesgos de gestión 1C'!#REF!="Menor"),CONCATENATE("R",'Matriz riesgos de gestión 1C'!#REF!),"")</f>
        <v>#REF!</v>
      </c>
      <c r="U20" s="1081"/>
      <c r="V20" s="1097" t="e">
        <f>IF(AND('Matriz riesgos de gestión 1C'!#REF!="Alta",'Matriz riesgos de gestión 1C'!#REF!="Moderado"),CONCATENATE("R",'Matriz riesgos de gestión 1C'!#REF!),"")</f>
        <v>#REF!</v>
      </c>
      <c r="W20" s="1098"/>
      <c r="X20" s="1098" t="e">
        <f>IF(AND('Matriz riesgos de gestión 1C'!#REF!="Alta",'Matriz riesgos de gestión 1C'!#REF!="Moderado"),CONCATENATE("R",'Matriz riesgos de gestión 1C'!#REF!),"")</f>
        <v>#REF!</v>
      </c>
      <c r="Y20" s="1098"/>
      <c r="Z20" s="1098" t="e">
        <f>IF(AND('Matriz riesgos de gestión 1C'!#REF!="Alta",'Matriz riesgos de gestión 1C'!#REF!="Moderado"),CONCATENATE("R",'Matriz riesgos de gestión 1C'!#REF!),"")</f>
        <v>#REF!</v>
      </c>
      <c r="AA20" s="1099"/>
      <c r="AB20" s="1097" t="e">
        <f>IF(AND('Matriz riesgos de gestión 1C'!#REF!="Alta",'Matriz riesgos de gestión 1C'!#REF!="Mayor"),CONCATENATE("R",'Matriz riesgos de gestión 1C'!#REF!),"")</f>
        <v>#REF!</v>
      </c>
      <c r="AC20" s="1098"/>
      <c r="AD20" s="1098" t="e">
        <f>IF(AND('Matriz riesgos de gestión 1C'!#REF!="Alta",'Matriz riesgos de gestión 1C'!#REF!="Mayor"),CONCATENATE("R",'Matriz riesgos de gestión 1C'!#REF!),"")</f>
        <v>#REF!</v>
      </c>
      <c r="AE20" s="1098"/>
      <c r="AF20" s="1098" t="e">
        <f>IF(AND('Matriz riesgos de gestión 1C'!#REF!="Alta",'Matriz riesgos de gestión 1C'!#REF!="Mayor"),CONCATENATE("R",'Matriz riesgos de gestión 1C'!#REF!),"")</f>
        <v>#REF!</v>
      </c>
      <c r="AG20" s="1099"/>
      <c r="AH20" s="1088" t="e">
        <f>IF(AND('Matriz riesgos de gestión 1C'!#REF!="Alta",'Matriz riesgos de gestión 1C'!#REF!="Catastrófico"),CONCATENATE("R",'Matriz riesgos de gestión 1C'!#REF!),"")</f>
        <v>#REF!</v>
      </c>
      <c r="AI20" s="1089"/>
      <c r="AJ20" s="1089" t="e">
        <f>IF(AND('Matriz riesgos de gestión 1C'!#REF!="Alta",'Matriz riesgos de gestión 1C'!#REF!="Catastrófico"),CONCATENATE("R",'Matriz riesgos de gestión 1C'!#REF!),"")</f>
        <v>#REF!</v>
      </c>
      <c r="AK20" s="1089"/>
      <c r="AL20" s="1089" t="e">
        <f>IF(AND('Matriz riesgos de gestión 1C'!#REF!="Alta",'Matriz riesgos de gestión 1C'!#REF!="Catastrófico"),CONCATENATE("R",'Matriz riesgos de gestión 1C'!#REF!),"")</f>
        <v>#REF!</v>
      </c>
      <c r="AM20" s="1090"/>
      <c r="AN20" s="31"/>
      <c r="AO20" s="1131"/>
      <c r="AP20" s="1132"/>
      <c r="AQ20" s="1132"/>
      <c r="AR20" s="1132"/>
      <c r="AS20" s="1132"/>
      <c r="AT20" s="1133"/>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row>
    <row r="21" spans="1:80" ht="15.75" customHeight="1" thickBot="1" x14ac:dyDescent="0.3">
      <c r="A21" s="31"/>
      <c r="B21" s="1117"/>
      <c r="C21" s="1117"/>
      <c r="D21" s="1118"/>
      <c r="E21" s="1113"/>
      <c r="F21" s="1114"/>
      <c r="G21" s="1114"/>
      <c r="H21" s="1114"/>
      <c r="I21" s="1114"/>
      <c r="J21" s="1082"/>
      <c r="K21" s="1083"/>
      <c r="L21" s="1083"/>
      <c r="M21" s="1083"/>
      <c r="N21" s="1083"/>
      <c r="O21" s="1084"/>
      <c r="P21" s="1082"/>
      <c r="Q21" s="1083"/>
      <c r="R21" s="1083"/>
      <c r="S21" s="1083"/>
      <c r="T21" s="1083"/>
      <c r="U21" s="1084"/>
      <c r="V21" s="1100"/>
      <c r="W21" s="1101"/>
      <c r="X21" s="1101"/>
      <c r="Y21" s="1101"/>
      <c r="Z21" s="1101"/>
      <c r="AA21" s="1102"/>
      <c r="AB21" s="1100"/>
      <c r="AC21" s="1101"/>
      <c r="AD21" s="1101"/>
      <c r="AE21" s="1101"/>
      <c r="AF21" s="1101"/>
      <c r="AG21" s="1102"/>
      <c r="AH21" s="1091"/>
      <c r="AI21" s="1092"/>
      <c r="AJ21" s="1092"/>
      <c r="AK21" s="1092"/>
      <c r="AL21" s="1092"/>
      <c r="AM21" s="1093"/>
      <c r="AN21" s="31"/>
      <c r="AO21" s="1134"/>
      <c r="AP21" s="1135"/>
      <c r="AQ21" s="1135"/>
      <c r="AR21" s="1135"/>
      <c r="AS21" s="1135"/>
      <c r="AT21" s="1136"/>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row>
    <row r="22" spans="1:80" x14ac:dyDescent="0.25">
      <c r="A22" s="31"/>
      <c r="B22" s="1117"/>
      <c r="C22" s="1117"/>
      <c r="D22" s="1118"/>
      <c r="E22" s="1107" t="s">
        <v>108</v>
      </c>
      <c r="F22" s="1108"/>
      <c r="G22" s="1108"/>
      <c r="H22" s="1108"/>
      <c r="I22" s="1109"/>
      <c r="J22" s="1085" t="e">
        <f>IF(AND('Matriz riesgos de gestión 1C'!#REF!="Media",'Matriz riesgos de gestión 1C'!#REF!="Leve"),CONCATENATE("R",'Matriz riesgos de gestión 1C'!#REF!),"")</f>
        <v>#REF!</v>
      </c>
      <c r="K22" s="1086"/>
      <c r="L22" s="1086" t="e">
        <f>IF(AND('Matriz riesgos de gestión 1C'!#REF!="Media",'Matriz riesgos de gestión 1C'!#REF!="Leve"),CONCATENATE("R",'Matriz riesgos de gestión 1C'!#REF!),"")</f>
        <v>#REF!</v>
      </c>
      <c r="M22" s="1086"/>
      <c r="N22" s="1086" t="e">
        <f>IF(AND('Matriz riesgos de gestión 1C'!#REF!="Media",'Matriz riesgos de gestión 1C'!#REF!="Leve"),CONCATENATE("R",'Matriz riesgos de gestión 1C'!#REF!),"")</f>
        <v>#REF!</v>
      </c>
      <c r="O22" s="1087"/>
      <c r="P22" s="1085" t="e">
        <f>IF(AND('Matriz riesgos de gestión 1C'!#REF!="Media",'Matriz riesgos de gestión 1C'!#REF!="Menor"),CONCATENATE("R",'Matriz riesgos de gestión 1C'!#REF!),"")</f>
        <v>#REF!</v>
      </c>
      <c r="Q22" s="1086"/>
      <c r="R22" s="1086" t="e">
        <f>IF(AND('Matriz riesgos de gestión 1C'!#REF!="Media",'Matriz riesgos de gestión 1C'!#REF!="Menor"),CONCATENATE("R",'Matriz riesgos de gestión 1C'!#REF!),"")</f>
        <v>#REF!</v>
      </c>
      <c r="S22" s="1086"/>
      <c r="T22" s="1086" t="e">
        <f>IF(AND('Matriz riesgos de gestión 1C'!#REF!="Media",'Matriz riesgos de gestión 1C'!#REF!="Menor"),CONCATENATE("R",'Matriz riesgos de gestión 1C'!#REF!),"")</f>
        <v>#REF!</v>
      </c>
      <c r="U22" s="1087"/>
      <c r="V22" s="1085" t="e">
        <f>IF(AND('Matriz riesgos de gestión 1C'!#REF!="Media",'Matriz riesgos de gestión 1C'!#REF!="Moderado"),CONCATENATE("R",'Matriz riesgos de gestión 1C'!#REF!),"")</f>
        <v>#REF!</v>
      </c>
      <c r="W22" s="1086"/>
      <c r="X22" s="1086" t="e">
        <f>IF(AND('Matriz riesgos de gestión 1C'!#REF!="Media",'Matriz riesgos de gestión 1C'!#REF!="Moderado"),CONCATENATE("R",'Matriz riesgos de gestión 1C'!#REF!),"")</f>
        <v>#REF!</v>
      </c>
      <c r="Y22" s="1086"/>
      <c r="Z22" s="1086" t="e">
        <f>IF(AND('Matriz riesgos de gestión 1C'!#REF!="Media",'Matriz riesgos de gestión 1C'!#REF!="Moderado"),CONCATENATE("R",'Matriz riesgos de gestión 1C'!#REF!),"")</f>
        <v>#REF!</v>
      </c>
      <c r="AA22" s="1087"/>
      <c r="AB22" s="1103" t="e">
        <f>IF(AND('Matriz riesgos de gestión 1C'!#REF!="Media",'Matriz riesgos de gestión 1C'!#REF!="Mayor"),CONCATENATE("R",'Matriz riesgos de gestión 1C'!#REF!),"")</f>
        <v>#REF!</v>
      </c>
      <c r="AC22" s="1104"/>
      <c r="AD22" s="1104" t="e">
        <f>IF(AND('Matriz riesgos de gestión 1C'!#REF!="Media",'Matriz riesgos de gestión 1C'!#REF!="Mayor"),CONCATENATE("R",'Matriz riesgos de gestión 1C'!#REF!),"")</f>
        <v>#REF!</v>
      </c>
      <c r="AE22" s="1104"/>
      <c r="AF22" s="1104" t="e">
        <f>IF(AND('Matriz riesgos de gestión 1C'!#REF!="Media",'Matriz riesgos de gestión 1C'!#REF!="Mayor"),CONCATENATE("R",'Matriz riesgos de gestión 1C'!#REF!),"")</f>
        <v>#REF!</v>
      </c>
      <c r="AG22" s="1105"/>
      <c r="AH22" s="1094" t="e">
        <f>IF(AND('Matriz riesgos de gestión 1C'!#REF!="Media",'Matriz riesgos de gestión 1C'!#REF!="Catastrófico"),CONCATENATE("R",'Matriz riesgos de gestión 1C'!#REF!),"")</f>
        <v>#REF!</v>
      </c>
      <c r="AI22" s="1095"/>
      <c r="AJ22" s="1095" t="e">
        <f>IF(AND('Matriz riesgos de gestión 1C'!#REF!="Media",'Matriz riesgos de gestión 1C'!#REF!="Catastrófico"),CONCATENATE("R",'Matriz riesgos de gestión 1C'!#REF!),"")</f>
        <v>#REF!</v>
      </c>
      <c r="AK22" s="1095"/>
      <c r="AL22" s="1095" t="e">
        <f>IF(AND('Matriz riesgos de gestión 1C'!#REF!="Media",'Matriz riesgos de gestión 1C'!#REF!="Catastrófico"),CONCATENATE("R",'Matriz riesgos de gestión 1C'!#REF!),"")</f>
        <v>#REF!</v>
      </c>
      <c r="AM22" s="1096"/>
      <c r="AN22" s="31"/>
      <c r="AO22" s="1137" t="s">
        <v>72</v>
      </c>
      <c r="AP22" s="1138"/>
      <c r="AQ22" s="1138"/>
      <c r="AR22" s="1138"/>
      <c r="AS22" s="1138"/>
      <c r="AT22" s="1139"/>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row>
    <row r="23" spans="1:80" x14ac:dyDescent="0.25">
      <c r="A23" s="31"/>
      <c r="B23" s="1117"/>
      <c r="C23" s="1117"/>
      <c r="D23" s="1118"/>
      <c r="E23" s="1110"/>
      <c r="F23" s="1111"/>
      <c r="G23" s="1111"/>
      <c r="H23" s="1111"/>
      <c r="I23" s="1112"/>
      <c r="J23" s="1079"/>
      <c r="K23" s="1080"/>
      <c r="L23" s="1080"/>
      <c r="M23" s="1080"/>
      <c r="N23" s="1080"/>
      <c r="O23" s="1081"/>
      <c r="P23" s="1079"/>
      <c r="Q23" s="1080"/>
      <c r="R23" s="1080"/>
      <c r="S23" s="1080"/>
      <c r="T23" s="1080"/>
      <c r="U23" s="1081"/>
      <c r="V23" s="1079"/>
      <c r="W23" s="1080"/>
      <c r="X23" s="1080"/>
      <c r="Y23" s="1080"/>
      <c r="Z23" s="1080"/>
      <c r="AA23" s="1081"/>
      <c r="AB23" s="1097"/>
      <c r="AC23" s="1098"/>
      <c r="AD23" s="1098"/>
      <c r="AE23" s="1098"/>
      <c r="AF23" s="1098"/>
      <c r="AG23" s="1099"/>
      <c r="AH23" s="1088"/>
      <c r="AI23" s="1089"/>
      <c r="AJ23" s="1089"/>
      <c r="AK23" s="1089"/>
      <c r="AL23" s="1089"/>
      <c r="AM23" s="1090"/>
      <c r="AN23" s="31"/>
      <c r="AO23" s="1140"/>
      <c r="AP23" s="1141"/>
      <c r="AQ23" s="1141"/>
      <c r="AR23" s="1141"/>
      <c r="AS23" s="1141"/>
      <c r="AT23" s="1142"/>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row>
    <row r="24" spans="1:80" x14ac:dyDescent="0.25">
      <c r="A24" s="31"/>
      <c r="B24" s="1117"/>
      <c r="C24" s="1117"/>
      <c r="D24" s="1118"/>
      <c r="E24" s="1110"/>
      <c r="F24" s="1111"/>
      <c r="G24" s="1111"/>
      <c r="H24" s="1111"/>
      <c r="I24" s="1112"/>
      <c r="J24" s="1079" t="e">
        <f>IF(AND('Matriz riesgos de gestión 1C'!#REF!="Media",'Matriz riesgos de gestión 1C'!#REF!="Leve"),CONCATENATE("R",'Matriz riesgos de gestión 1C'!#REF!),"")</f>
        <v>#REF!</v>
      </c>
      <c r="K24" s="1080"/>
      <c r="L24" s="1080" t="e">
        <f>IF(AND('Matriz riesgos de gestión 1C'!#REF!="Media",'Matriz riesgos de gestión 1C'!#REF!="Leve"),CONCATENATE("R",'Matriz riesgos de gestión 1C'!#REF!),"")</f>
        <v>#REF!</v>
      </c>
      <c r="M24" s="1080"/>
      <c r="N24" s="1080" t="e">
        <f>IF(AND('Matriz riesgos de gestión 1C'!#REF!="Media",'Matriz riesgos de gestión 1C'!#REF!="Leve"),CONCATENATE("R",'Matriz riesgos de gestión 1C'!#REF!),"")</f>
        <v>#REF!</v>
      </c>
      <c r="O24" s="1081"/>
      <c r="P24" s="1079" t="e">
        <f>IF(AND('Matriz riesgos de gestión 1C'!#REF!="Media",'Matriz riesgos de gestión 1C'!#REF!="Menor"),CONCATENATE("R",'Matriz riesgos de gestión 1C'!#REF!),"")</f>
        <v>#REF!</v>
      </c>
      <c r="Q24" s="1080"/>
      <c r="R24" s="1080" t="e">
        <f>IF(AND('Matriz riesgos de gestión 1C'!#REF!="Media",'Matriz riesgos de gestión 1C'!#REF!="Menor"),CONCATENATE("R",'Matriz riesgos de gestión 1C'!#REF!),"")</f>
        <v>#REF!</v>
      </c>
      <c r="S24" s="1080"/>
      <c r="T24" s="1080" t="e">
        <f>IF(AND('Matriz riesgos de gestión 1C'!#REF!="Media",'Matriz riesgos de gestión 1C'!#REF!="Menor"),CONCATENATE("R",'Matriz riesgos de gestión 1C'!#REF!),"")</f>
        <v>#REF!</v>
      </c>
      <c r="U24" s="1081"/>
      <c r="V24" s="1079" t="e">
        <f>IF(AND('Matriz riesgos de gestión 1C'!#REF!="Media",'Matriz riesgos de gestión 1C'!#REF!="Moderado"),CONCATENATE("R",'Matriz riesgos de gestión 1C'!#REF!),"")</f>
        <v>#REF!</v>
      </c>
      <c r="W24" s="1080"/>
      <c r="X24" s="1080" t="e">
        <f>IF(AND('Matriz riesgos de gestión 1C'!#REF!="Media",'Matriz riesgos de gestión 1C'!#REF!="Moderado"),CONCATENATE("R",'Matriz riesgos de gestión 1C'!#REF!),"")</f>
        <v>#REF!</v>
      </c>
      <c r="Y24" s="1080"/>
      <c r="Z24" s="1080" t="e">
        <f>IF(AND('Matriz riesgos de gestión 1C'!#REF!="Media",'Matriz riesgos de gestión 1C'!#REF!="Moderado"),CONCATENATE("R",'Matriz riesgos de gestión 1C'!#REF!),"")</f>
        <v>#REF!</v>
      </c>
      <c r="AA24" s="1081"/>
      <c r="AB24" s="1097" t="e">
        <f>IF(AND('Matriz riesgos de gestión 1C'!#REF!="Media",'Matriz riesgos de gestión 1C'!#REF!="Mayor"),CONCATENATE("R",'Matriz riesgos de gestión 1C'!#REF!),"")</f>
        <v>#REF!</v>
      </c>
      <c r="AC24" s="1098"/>
      <c r="AD24" s="1098" t="e">
        <f>IF(AND('Matriz riesgos de gestión 1C'!#REF!="Media",'Matriz riesgos de gestión 1C'!#REF!="Mayor"),CONCATENATE("R",'Matriz riesgos de gestión 1C'!#REF!),"")</f>
        <v>#REF!</v>
      </c>
      <c r="AE24" s="1098"/>
      <c r="AF24" s="1098" t="e">
        <f>IF(AND('Matriz riesgos de gestión 1C'!#REF!="Media",'Matriz riesgos de gestión 1C'!#REF!="Mayor"),CONCATENATE("R",'Matriz riesgos de gestión 1C'!#REF!),"")</f>
        <v>#REF!</v>
      </c>
      <c r="AG24" s="1099"/>
      <c r="AH24" s="1088" t="e">
        <f>IF(AND('Matriz riesgos de gestión 1C'!#REF!="Media",'Matriz riesgos de gestión 1C'!#REF!="Catastrófico"),CONCATENATE("R",'Matriz riesgos de gestión 1C'!#REF!),"")</f>
        <v>#REF!</v>
      </c>
      <c r="AI24" s="1089"/>
      <c r="AJ24" s="1089" t="e">
        <f>IF(AND('Matriz riesgos de gestión 1C'!#REF!="Media",'Matriz riesgos de gestión 1C'!#REF!="Catastrófico"),CONCATENATE("R",'Matriz riesgos de gestión 1C'!#REF!),"")</f>
        <v>#REF!</v>
      </c>
      <c r="AK24" s="1089"/>
      <c r="AL24" s="1089" t="e">
        <f>IF(AND('Matriz riesgos de gestión 1C'!#REF!="Media",'Matriz riesgos de gestión 1C'!#REF!="Catastrófico"),CONCATENATE("R",'Matriz riesgos de gestión 1C'!#REF!),"")</f>
        <v>#REF!</v>
      </c>
      <c r="AM24" s="1090"/>
      <c r="AN24" s="31"/>
      <c r="AO24" s="1140"/>
      <c r="AP24" s="1141"/>
      <c r="AQ24" s="1141"/>
      <c r="AR24" s="1141"/>
      <c r="AS24" s="1141"/>
      <c r="AT24" s="1142"/>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row>
    <row r="25" spans="1:80" x14ac:dyDescent="0.25">
      <c r="A25" s="31"/>
      <c r="B25" s="1117"/>
      <c r="C25" s="1117"/>
      <c r="D25" s="1118"/>
      <c r="E25" s="1110"/>
      <c r="F25" s="1111"/>
      <c r="G25" s="1111"/>
      <c r="H25" s="1111"/>
      <c r="I25" s="1112"/>
      <c r="J25" s="1079"/>
      <c r="K25" s="1080"/>
      <c r="L25" s="1080"/>
      <c r="M25" s="1080"/>
      <c r="N25" s="1080"/>
      <c r="O25" s="1081"/>
      <c r="P25" s="1079"/>
      <c r="Q25" s="1080"/>
      <c r="R25" s="1080"/>
      <c r="S25" s="1080"/>
      <c r="T25" s="1080"/>
      <c r="U25" s="1081"/>
      <c r="V25" s="1079"/>
      <c r="W25" s="1080"/>
      <c r="X25" s="1080"/>
      <c r="Y25" s="1080"/>
      <c r="Z25" s="1080"/>
      <c r="AA25" s="1081"/>
      <c r="AB25" s="1097"/>
      <c r="AC25" s="1098"/>
      <c r="AD25" s="1098"/>
      <c r="AE25" s="1098"/>
      <c r="AF25" s="1098"/>
      <c r="AG25" s="1099"/>
      <c r="AH25" s="1088"/>
      <c r="AI25" s="1089"/>
      <c r="AJ25" s="1089"/>
      <c r="AK25" s="1089"/>
      <c r="AL25" s="1089"/>
      <c r="AM25" s="1090"/>
      <c r="AN25" s="31"/>
      <c r="AO25" s="1140"/>
      <c r="AP25" s="1141"/>
      <c r="AQ25" s="1141"/>
      <c r="AR25" s="1141"/>
      <c r="AS25" s="1141"/>
      <c r="AT25" s="1142"/>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row>
    <row r="26" spans="1:80" x14ac:dyDescent="0.25">
      <c r="A26" s="31"/>
      <c r="B26" s="1117"/>
      <c r="C26" s="1117"/>
      <c r="D26" s="1118"/>
      <c r="E26" s="1110"/>
      <c r="F26" s="1111"/>
      <c r="G26" s="1111"/>
      <c r="H26" s="1111"/>
      <c r="I26" s="1112"/>
      <c r="J26" s="1079" t="e">
        <f>IF(AND('Matriz riesgos de gestión 1C'!#REF!="Media",'Matriz riesgos de gestión 1C'!#REF!="Leve"),CONCATENATE("R",'Matriz riesgos de gestión 1C'!#REF!),"")</f>
        <v>#REF!</v>
      </c>
      <c r="K26" s="1080"/>
      <c r="L26" s="1080" t="e">
        <f>IF(AND('Matriz riesgos de gestión 1C'!#REF!="Media",'Matriz riesgos de gestión 1C'!#REF!="Leve"),CONCATENATE("R",'Matriz riesgos de gestión 1C'!#REF!),"")</f>
        <v>#REF!</v>
      </c>
      <c r="M26" s="1080"/>
      <c r="N26" s="1080" t="e">
        <f>IF(AND('Matriz riesgos de gestión 1C'!#REF!="Media",'Matriz riesgos de gestión 1C'!#REF!="Leve"),CONCATENATE("R",'Matriz riesgos de gestión 1C'!#REF!),"")</f>
        <v>#REF!</v>
      </c>
      <c r="O26" s="1081"/>
      <c r="P26" s="1079" t="e">
        <f>IF(AND('Matriz riesgos de gestión 1C'!#REF!="Media",'Matriz riesgos de gestión 1C'!#REF!="Menor"),CONCATENATE("R",'Matriz riesgos de gestión 1C'!#REF!),"")</f>
        <v>#REF!</v>
      </c>
      <c r="Q26" s="1080"/>
      <c r="R26" s="1080" t="e">
        <f>IF(AND('Matriz riesgos de gestión 1C'!#REF!="Media",'Matriz riesgos de gestión 1C'!#REF!="Menor"),CONCATENATE("R",'Matriz riesgos de gestión 1C'!#REF!),"")</f>
        <v>#REF!</v>
      </c>
      <c r="S26" s="1080"/>
      <c r="T26" s="1080" t="e">
        <f>IF(AND('Matriz riesgos de gestión 1C'!#REF!="Media",'Matriz riesgos de gestión 1C'!#REF!="Menor"),CONCATENATE("R",'Matriz riesgos de gestión 1C'!#REF!),"")</f>
        <v>#REF!</v>
      </c>
      <c r="U26" s="1081"/>
      <c r="V26" s="1079" t="e">
        <f>IF(AND('Matriz riesgos de gestión 1C'!#REF!="Media",'Matriz riesgos de gestión 1C'!#REF!="Moderado"),CONCATENATE("R",'Matriz riesgos de gestión 1C'!#REF!),"")</f>
        <v>#REF!</v>
      </c>
      <c r="W26" s="1080"/>
      <c r="X26" s="1080" t="e">
        <f>IF(AND('Matriz riesgos de gestión 1C'!#REF!="Media",'Matriz riesgos de gestión 1C'!#REF!="Moderado"),CONCATENATE("R",'Matriz riesgos de gestión 1C'!#REF!),"")</f>
        <v>#REF!</v>
      </c>
      <c r="Y26" s="1080"/>
      <c r="Z26" s="1080" t="e">
        <f>IF(AND('Matriz riesgos de gestión 1C'!#REF!="Media",'Matriz riesgos de gestión 1C'!#REF!="Moderado"),CONCATENATE("R",'Matriz riesgos de gestión 1C'!#REF!),"")</f>
        <v>#REF!</v>
      </c>
      <c r="AA26" s="1081"/>
      <c r="AB26" s="1097" t="e">
        <f>IF(AND('Matriz riesgos de gestión 1C'!#REF!="Media",'Matriz riesgos de gestión 1C'!#REF!="Mayor"),CONCATENATE("R",'Matriz riesgos de gestión 1C'!#REF!),"")</f>
        <v>#REF!</v>
      </c>
      <c r="AC26" s="1098"/>
      <c r="AD26" s="1098" t="e">
        <f>IF(AND('Matriz riesgos de gestión 1C'!#REF!="Media",'Matriz riesgos de gestión 1C'!#REF!="Mayor"),CONCATENATE("R",'Matriz riesgos de gestión 1C'!#REF!),"")</f>
        <v>#REF!</v>
      </c>
      <c r="AE26" s="1098"/>
      <c r="AF26" s="1098" t="e">
        <f>IF(AND('Matriz riesgos de gestión 1C'!#REF!="Media",'Matriz riesgos de gestión 1C'!#REF!="Mayor"),CONCATENATE("R",'Matriz riesgos de gestión 1C'!#REF!),"")</f>
        <v>#REF!</v>
      </c>
      <c r="AG26" s="1099"/>
      <c r="AH26" s="1088" t="e">
        <f>IF(AND('Matriz riesgos de gestión 1C'!#REF!="Media",'Matriz riesgos de gestión 1C'!#REF!="Catastrófico"),CONCATENATE("R",'Matriz riesgos de gestión 1C'!#REF!),"")</f>
        <v>#REF!</v>
      </c>
      <c r="AI26" s="1089"/>
      <c r="AJ26" s="1089" t="e">
        <f>IF(AND('Matriz riesgos de gestión 1C'!#REF!="Media",'Matriz riesgos de gestión 1C'!#REF!="Catastrófico"),CONCATENATE("R",'Matriz riesgos de gestión 1C'!#REF!),"")</f>
        <v>#REF!</v>
      </c>
      <c r="AK26" s="1089"/>
      <c r="AL26" s="1089" t="e">
        <f>IF(AND('Matriz riesgos de gestión 1C'!#REF!="Media",'Matriz riesgos de gestión 1C'!#REF!="Catastrófico"),CONCATENATE("R",'Matriz riesgos de gestión 1C'!#REF!),"")</f>
        <v>#REF!</v>
      </c>
      <c r="AM26" s="1090"/>
      <c r="AN26" s="31"/>
      <c r="AO26" s="1140"/>
      <c r="AP26" s="1141"/>
      <c r="AQ26" s="1141"/>
      <c r="AR26" s="1141"/>
      <c r="AS26" s="1141"/>
      <c r="AT26" s="1142"/>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row>
    <row r="27" spans="1:80" x14ac:dyDescent="0.25">
      <c r="A27" s="31"/>
      <c r="B27" s="1117"/>
      <c r="C27" s="1117"/>
      <c r="D27" s="1118"/>
      <c r="E27" s="1110"/>
      <c r="F27" s="1111"/>
      <c r="G27" s="1111"/>
      <c r="H27" s="1111"/>
      <c r="I27" s="1112"/>
      <c r="J27" s="1079"/>
      <c r="K27" s="1080"/>
      <c r="L27" s="1080"/>
      <c r="M27" s="1080"/>
      <c r="N27" s="1080"/>
      <c r="O27" s="1081"/>
      <c r="P27" s="1079"/>
      <c r="Q27" s="1080"/>
      <c r="R27" s="1080"/>
      <c r="S27" s="1080"/>
      <c r="T27" s="1080"/>
      <c r="U27" s="1081"/>
      <c r="V27" s="1079"/>
      <c r="W27" s="1080"/>
      <c r="X27" s="1080"/>
      <c r="Y27" s="1080"/>
      <c r="Z27" s="1080"/>
      <c r="AA27" s="1081"/>
      <c r="AB27" s="1097"/>
      <c r="AC27" s="1098"/>
      <c r="AD27" s="1098"/>
      <c r="AE27" s="1098"/>
      <c r="AF27" s="1098"/>
      <c r="AG27" s="1099"/>
      <c r="AH27" s="1088"/>
      <c r="AI27" s="1089"/>
      <c r="AJ27" s="1089"/>
      <c r="AK27" s="1089"/>
      <c r="AL27" s="1089"/>
      <c r="AM27" s="1090"/>
      <c r="AN27" s="31"/>
      <c r="AO27" s="1140"/>
      <c r="AP27" s="1141"/>
      <c r="AQ27" s="1141"/>
      <c r="AR27" s="1141"/>
      <c r="AS27" s="1141"/>
      <c r="AT27" s="1142"/>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row>
    <row r="28" spans="1:80" x14ac:dyDescent="0.25">
      <c r="A28" s="31"/>
      <c r="B28" s="1117"/>
      <c r="C28" s="1117"/>
      <c r="D28" s="1118"/>
      <c r="E28" s="1110"/>
      <c r="F28" s="1111"/>
      <c r="G28" s="1111"/>
      <c r="H28" s="1111"/>
      <c r="I28" s="1112"/>
      <c r="J28" s="1079" t="e">
        <f>IF(AND('Matriz riesgos de gestión 1C'!#REF!="Media",'Matriz riesgos de gestión 1C'!#REF!="Leve"),CONCATENATE("R",'Matriz riesgos de gestión 1C'!#REF!),"")</f>
        <v>#REF!</v>
      </c>
      <c r="K28" s="1080"/>
      <c r="L28" s="1080" t="e">
        <f>IF(AND('Matriz riesgos de gestión 1C'!#REF!="Media",'Matriz riesgos de gestión 1C'!#REF!="Leve"),CONCATENATE("R",'Matriz riesgos de gestión 1C'!#REF!),"")</f>
        <v>#REF!</v>
      </c>
      <c r="M28" s="1080"/>
      <c r="N28" s="1080" t="e">
        <f>IF(AND('Matriz riesgos de gestión 1C'!#REF!="Media",'Matriz riesgos de gestión 1C'!#REF!="Leve"),CONCATENATE("R",'Matriz riesgos de gestión 1C'!#REF!),"")</f>
        <v>#REF!</v>
      </c>
      <c r="O28" s="1081"/>
      <c r="P28" s="1079" t="e">
        <f>IF(AND('Matriz riesgos de gestión 1C'!#REF!="Media",'Matriz riesgos de gestión 1C'!#REF!="Menor"),CONCATENATE("R",'Matriz riesgos de gestión 1C'!#REF!),"")</f>
        <v>#REF!</v>
      </c>
      <c r="Q28" s="1080"/>
      <c r="R28" s="1080" t="e">
        <f>IF(AND('Matriz riesgos de gestión 1C'!#REF!="Media",'Matriz riesgos de gestión 1C'!#REF!="Menor"),CONCATENATE("R",'Matriz riesgos de gestión 1C'!#REF!),"")</f>
        <v>#REF!</v>
      </c>
      <c r="S28" s="1080"/>
      <c r="T28" s="1080" t="e">
        <f>IF(AND('Matriz riesgos de gestión 1C'!#REF!="Media",'Matriz riesgos de gestión 1C'!#REF!="Menor"),CONCATENATE("R",'Matriz riesgos de gestión 1C'!#REF!),"")</f>
        <v>#REF!</v>
      </c>
      <c r="U28" s="1081"/>
      <c r="V28" s="1079" t="e">
        <f>IF(AND('Matriz riesgos de gestión 1C'!#REF!="Media",'Matriz riesgos de gestión 1C'!#REF!="Moderado"),CONCATENATE("R",'Matriz riesgos de gestión 1C'!#REF!),"")</f>
        <v>#REF!</v>
      </c>
      <c r="W28" s="1080"/>
      <c r="X28" s="1080" t="e">
        <f>IF(AND('Matriz riesgos de gestión 1C'!#REF!="Media",'Matriz riesgos de gestión 1C'!#REF!="Moderado"),CONCATENATE("R",'Matriz riesgos de gestión 1C'!#REF!),"")</f>
        <v>#REF!</v>
      </c>
      <c r="Y28" s="1080"/>
      <c r="Z28" s="1080" t="e">
        <f>IF(AND('Matriz riesgos de gestión 1C'!#REF!="Media",'Matriz riesgos de gestión 1C'!#REF!="Moderado"),CONCATENATE("R",'Matriz riesgos de gestión 1C'!#REF!),"")</f>
        <v>#REF!</v>
      </c>
      <c r="AA28" s="1081"/>
      <c r="AB28" s="1097" t="e">
        <f>IF(AND('Matriz riesgos de gestión 1C'!#REF!="Media",'Matriz riesgos de gestión 1C'!#REF!="Mayor"),CONCATENATE("R",'Matriz riesgos de gestión 1C'!#REF!),"")</f>
        <v>#REF!</v>
      </c>
      <c r="AC28" s="1098"/>
      <c r="AD28" s="1098" t="e">
        <f>IF(AND('Matriz riesgos de gestión 1C'!#REF!="Media",'Matriz riesgos de gestión 1C'!#REF!="Mayor"),CONCATENATE("R",'Matriz riesgos de gestión 1C'!#REF!),"")</f>
        <v>#REF!</v>
      </c>
      <c r="AE28" s="1098"/>
      <c r="AF28" s="1098" t="e">
        <f>IF(AND('Matriz riesgos de gestión 1C'!#REF!="Media",'Matriz riesgos de gestión 1C'!#REF!="Mayor"),CONCATENATE("R",'Matriz riesgos de gestión 1C'!#REF!),"")</f>
        <v>#REF!</v>
      </c>
      <c r="AG28" s="1099"/>
      <c r="AH28" s="1088" t="e">
        <f>IF(AND('Matriz riesgos de gestión 1C'!#REF!="Media",'Matriz riesgos de gestión 1C'!#REF!="Catastrófico"),CONCATENATE("R",'Matriz riesgos de gestión 1C'!#REF!),"")</f>
        <v>#REF!</v>
      </c>
      <c r="AI28" s="1089"/>
      <c r="AJ28" s="1089" t="e">
        <f>IF(AND('Matriz riesgos de gestión 1C'!#REF!="Media",'Matriz riesgos de gestión 1C'!#REF!="Catastrófico"),CONCATENATE("R",'Matriz riesgos de gestión 1C'!#REF!),"")</f>
        <v>#REF!</v>
      </c>
      <c r="AK28" s="1089"/>
      <c r="AL28" s="1089" t="e">
        <f>IF(AND('Matriz riesgos de gestión 1C'!#REF!="Media",'Matriz riesgos de gestión 1C'!#REF!="Catastrófico"),CONCATENATE("R",'Matriz riesgos de gestión 1C'!#REF!),"")</f>
        <v>#REF!</v>
      </c>
      <c r="AM28" s="1090"/>
      <c r="AN28" s="31"/>
      <c r="AO28" s="1140"/>
      <c r="AP28" s="1141"/>
      <c r="AQ28" s="1141"/>
      <c r="AR28" s="1141"/>
      <c r="AS28" s="1141"/>
      <c r="AT28" s="1142"/>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row>
    <row r="29" spans="1:80" ht="15.75" thickBot="1" x14ac:dyDescent="0.3">
      <c r="A29" s="31"/>
      <c r="B29" s="1117"/>
      <c r="C29" s="1117"/>
      <c r="D29" s="1118"/>
      <c r="E29" s="1113"/>
      <c r="F29" s="1114"/>
      <c r="G29" s="1114"/>
      <c r="H29" s="1114"/>
      <c r="I29" s="1115"/>
      <c r="J29" s="1079"/>
      <c r="K29" s="1080"/>
      <c r="L29" s="1080"/>
      <c r="M29" s="1080"/>
      <c r="N29" s="1080"/>
      <c r="O29" s="1081"/>
      <c r="P29" s="1082"/>
      <c r="Q29" s="1083"/>
      <c r="R29" s="1083"/>
      <c r="S29" s="1083"/>
      <c r="T29" s="1083"/>
      <c r="U29" s="1084"/>
      <c r="V29" s="1082"/>
      <c r="W29" s="1083"/>
      <c r="X29" s="1083"/>
      <c r="Y29" s="1083"/>
      <c r="Z29" s="1083"/>
      <c r="AA29" s="1084"/>
      <c r="AB29" s="1100"/>
      <c r="AC29" s="1101"/>
      <c r="AD29" s="1101"/>
      <c r="AE29" s="1101"/>
      <c r="AF29" s="1101"/>
      <c r="AG29" s="1102"/>
      <c r="AH29" s="1091"/>
      <c r="AI29" s="1092"/>
      <c r="AJ29" s="1092"/>
      <c r="AK29" s="1092"/>
      <c r="AL29" s="1092"/>
      <c r="AM29" s="1093"/>
      <c r="AN29" s="31"/>
      <c r="AO29" s="1143"/>
      <c r="AP29" s="1144"/>
      <c r="AQ29" s="1144"/>
      <c r="AR29" s="1144"/>
      <c r="AS29" s="1144"/>
      <c r="AT29" s="1145"/>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row>
    <row r="30" spans="1:80" x14ac:dyDescent="0.25">
      <c r="A30" s="31"/>
      <c r="B30" s="1117"/>
      <c r="C30" s="1117"/>
      <c r="D30" s="1118"/>
      <c r="E30" s="1107" t="s">
        <v>105</v>
      </c>
      <c r="F30" s="1108"/>
      <c r="G30" s="1108"/>
      <c r="H30" s="1108"/>
      <c r="I30" s="1108"/>
      <c r="J30" s="1076" t="e">
        <f>IF(AND('Matriz riesgos de gestión 1C'!#REF!="Baja",'Matriz riesgos de gestión 1C'!#REF!="Leve"),CONCATENATE("R",'Matriz riesgos de gestión 1C'!#REF!),"")</f>
        <v>#REF!</v>
      </c>
      <c r="K30" s="1077"/>
      <c r="L30" s="1077" t="e">
        <f>IF(AND('Matriz riesgos de gestión 1C'!#REF!="Baja",'Matriz riesgos de gestión 1C'!#REF!="Leve"),CONCATENATE("R",'Matriz riesgos de gestión 1C'!#REF!),"")</f>
        <v>#REF!</v>
      </c>
      <c r="M30" s="1077"/>
      <c r="N30" s="1077" t="e">
        <f>IF(AND('Matriz riesgos de gestión 1C'!#REF!="Baja",'Matriz riesgos de gestión 1C'!#REF!="Leve"),CONCATENATE("R",'Matriz riesgos de gestión 1C'!#REF!),"")</f>
        <v>#REF!</v>
      </c>
      <c r="O30" s="1078"/>
      <c r="P30" s="1086" t="e">
        <f>IF(AND('Matriz riesgos de gestión 1C'!#REF!="Baja",'Matriz riesgos de gestión 1C'!#REF!="Menor"),CONCATENATE("R",'Matriz riesgos de gestión 1C'!#REF!),"")</f>
        <v>#REF!</v>
      </c>
      <c r="Q30" s="1086"/>
      <c r="R30" s="1086" t="e">
        <f>IF(AND('Matriz riesgos de gestión 1C'!#REF!="Baja",'Matriz riesgos de gestión 1C'!#REF!="Menor"),CONCATENATE("R",'Matriz riesgos de gestión 1C'!#REF!),"")</f>
        <v>#REF!</v>
      </c>
      <c r="S30" s="1086"/>
      <c r="T30" s="1086" t="e">
        <f>IF(AND('Matriz riesgos de gestión 1C'!#REF!="Baja",'Matriz riesgos de gestión 1C'!#REF!="Menor"),CONCATENATE("R",'Matriz riesgos de gestión 1C'!#REF!),"")</f>
        <v>#REF!</v>
      </c>
      <c r="U30" s="1087"/>
      <c r="V30" s="1085" t="e">
        <f>IF(AND('Matriz riesgos de gestión 1C'!#REF!="Baja",'Matriz riesgos de gestión 1C'!#REF!="Moderado"),CONCATENATE("R",'Matriz riesgos de gestión 1C'!#REF!),"")</f>
        <v>#REF!</v>
      </c>
      <c r="W30" s="1086"/>
      <c r="X30" s="1086" t="e">
        <f>IF(AND('Matriz riesgos de gestión 1C'!#REF!="Baja",'Matriz riesgos de gestión 1C'!#REF!="Moderado"),CONCATENATE("R",'Matriz riesgos de gestión 1C'!#REF!),"")</f>
        <v>#REF!</v>
      </c>
      <c r="Y30" s="1086"/>
      <c r="Z30" s="1086" t="e">
        <f>IF(AND('Matriz riesgos de gestión 1C'!#REF!="Baja",'Matriz riesgos de gestión 1C'!#REF!="Moderado"),CONCATENATE("R",'Matriz riesgos de gestión 1C'!#REF!),"")</f>
        <v>#REF!</v>
      </c>
      <c r="AA30" s="1087"/>
      <c r="AB30" s="1103" t="e">
        <f>IF(AND('Matriz riesgos de gestión 1C'!#REF!="Baja",'Matriz riesgos de gestión 1C'!#REF!="Mayor"),CONCATENATE("R",'Matriz riesgos de gestión 1C'!#REF!),"")</f>
        <v>#REF!</v>
      </c>
      <c r="AC30" s="1104"/>
      <c r="AD30" s="1104" t="e">
        <f>IF(AND('Matriz riesgos de gestión 1C'!#REF!="Baja",'Matriz riesgos de gestión 1C'!#REF!="Mayor"),CONCATENATE("R",'Matriz riesgos de gestión 1C'!#REF!),"")</f>
        <v>#REF!</v>
      </c>
      <c r="AE30" s="1104"/>
      <c r="AF30" s="1104" t="e">
        <f>IF(AND('Matriz riesgos de gestión 1C'!#REF!="Baja",'Matriz riesgos de gestión 1C'!#REF!="Mayor"),CONCATENATE("R",'Matriz riesgos de gestión 1C'!#REF!),"")</f>
        <v>#REF!</v>
      </c>
      <c r="AG30" s="1105"/>
      <c r="AH30" s="1094" t="e">
        <f>IF(AND('Matriz riesgos de gestión 1C'!#REF!="Baja",'Matriz riesgos de gestión 1C'!#REF!="Catastrófico"),CONCATENATE("R",'Matriz riesgos de gestión 1C'!#REF!),"")</f>
        <v>#REF!</v>
      </c>
      <c r="AI30" s="1095"/>
      <c r="AJ30" s="1095" t="e">
        <f>IF(AND('Matriz riesgos de gestión 1C'!#REF!="Baja",'Matriz riesgos de gestión 1C'!#REF!="Catastrófico"),CONCATENATE("R",'Matriz riesgos de gestión 1C'!#REF!),"")</f>
        <v>#REF!</v>
      </c>
      <c r="AK30" s="1095"/>
      <c r="AL30" s="1095" t="e">
        <f>IF(AND('Matriz riesgos de gestión 1C'!#REF!="Baja",'Matriz riesgos de gestión 1C'!#REF!="Catastrófico"),CONCATENATE("R",'Matriz riesgos de gestión 1C'!#REF!),"")</f>
        <v>#REF!</v>
      </c>
      <c r="AM30" s="1096"/>
      <c r="AN30" s="31"/>
      <c r="AO30" s="1146" t="s">
        <v>73</v>
      </c>
      <c r="AP30" s="1147"/>
      <c r="AQ30" s="1147"/>
      <c r="AR30" s="1147"/>
      <c r="AS30" s="1147"/>
      <c r="AT30" s="1148"/>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row>
    <row r="31" spans="1:80" x14ac:dyDescent="0.25">
      <c r="A31" s="31"/>
      <c r="B31" s="1117"/>
      <c r="C31" s="1117"/>
      <c r="D31" s="1118"/>
      <c r="E31" s="1110"/>
      <c r="F31" s="1111"/>
      <c r="G31" s="1111"/>
      <c r="H31" s="1111"/>
      <c r="I31" s="1111"/>
      <c r="J31" s="1070"/>
      <c r="K31" s="1071"/>
      <c r="L31" s="1071"/>
      <c r="M31" s="1071"/>
      <c r="N31" s="1071"/>
      <c r="O31" s="1072"/>
      <c r="P31" s="1080"/>
      <c r="Q31" s="1080"/>
      <c r="R31" s="1080"/>
      <c r="S31" s="1080"/>
      <c r="T31" s="1080"/>
      <c r="U31" s="1081"/>
      <c r="V31" s="1079"/>
      <c r="W31" s="1080"/>
      <c r="X31" s="1080"/>
      <c r="Y31" s="1080"/>
      <c r="Z31" s="1080"/>
      <c r="AA31" s="1081"/>
      <c r="AB31" s="1097"/>
      <c r="AC31" s="1098"/>
      <c r="AD31" s="1098"/>
      <c r="AE31" s="1098"/>
      <c r="AF31" s="1098"/>
      <c r="AG31" s="1099"/>
      <c r="AH31" s="1088"/>
      <c r="AI31" s="1089"/>
      <c r="AJ31" s="1089"/>
      <c r="AK31" s="1089"/>
      <c r="AL31" s="1089"/>
      <c r="AM31" s="1090"/>
      <c r="AN31" s="31"/>
      <c r="AO31" s="1149"/>
      <c r="AP31" s="1150"/>
      <c r="AQ31" s="1150"/>
      <c r="AR31" s="1150"/>
      <c r="AS31" s="1150"/>
      <c r="AT31" s="115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row>
    <row r="32" spans="1:80" x14ac:dyDescent="0.25">
      <c r="A32" s="31"/>
      <c r="B32" s="1117"/>
      <c r="C32" s="1117"/>
      <c r="D32" s="1118"/>
      <c r="E32" s="1110"/>
      <c r="F32" s="1111"/>
      <c r="G32" s="1111"/>
      <c r="H32" s="1111"/>
      <c r="I32" s="1111"/>
      <c r="J32" s="1070" t="e">
        <f>IF(AND('Matriz riesgos de gestión 1C'!#REF!="Baja",'Matriz riesgos de gestión 1C'!#REF!="Leve"),CONCATENATE("R",'Matriz riesgos de gestión 1C'!#REF!),"")</f>
        <v>#REF!</v>
      </c>
      <c r="K32" s="1071"/>
      <c r="L32" s="1071" t="e">
        <f>IF(AND('Matriz riesgos de gestión 1C'!#REF!="Baja",'Matriz riesgos de gestión 1C'!#REF!="Leve"),CONCATENATE("R",'Matriz riesgos de gestión 1C'!#REF!),"")</f>
        <v>#REF!</v>
      </c>
      <c r="M32" s="1071"/>
      <c r="N32" s="1071" t="e">
        <f>IF(AND('Matriz riesgos de gestión 1C'!#REF!="Baja",'Matriz riesgos de gestión 1C'!#REF!="Leve"),CONCATENATE("R",'Matriz riesgos de gestión 1C'!#REF!),"")</f>
        <v>#REF!</v>
      </c>
      <c r="O32" s="1072"/>
      <c r="P32" s="1080" t="e">
        <f>IF(AND('Matriz riesgos de gestión 1C'!#REF!="Baja",'Matriz riesgos de gestión 1C'!#REF!="Menor"),CONCATENATE("R",'Matriz riesgos de gestión 1C'!#REF!),"")</f>
        <v>#REF!</v>
      </c>
      <c r="Q32" s="1080"/>
      <c r="R32" s="1080" t="e">
        <f>IF(AND('Matriz riesgos de gestión 1C'!#REF!="Baja",'Matriz riesgos de gestión 1C'!#REF!="Menor"),CONCATENATE("R",'Matriz riesgos de gestión 1C'!#REF!),"")</f>
        <v>#REF!</v>
      </c>
      <c r="S32" s="1080"/>
      <c r="T32" s="1080" t="e">
        <f>IF(AND('Matriz riesgos de gestión 1C'!#REF!="Baja",'Matriz riesgos de gestión 1C'!#REF!="Menor"),CONCATENATE("R",'Matriz riesgos de gestión 1C'!#REF!),"")</f>
        <v>#REF!</v>
      </c>
      <c r="U32" s="1081"/>
      <c r="V32" s="1079" t="e">
        <f>IF(AND('Matriz riesgos de gestión 1C'!#REF!="Baja",'Matriz riesgos de gestión 1C'!#REF!="Moderado"),CONCATENATE("R",'Matriz riesgos de gestión 1C'!#REF!),"")</f>
        <v>#REF!</v>
      </c>
      <c r="W32" s="1080"/>
      <c r="X32" s="1080" t="e">
        <f>IF(AND('Matriz riesgos de gestión 1C'!#REF!="Baja",'Matriz riesgos de gestión 1C'!#REF!="Moderado"),CONCATENATE("R",'Matriz riesgos de gestión 1C'!#REF!),"")</f>
        <v>#REF!</v>
      </c>
      <c r="Y32" s="1080"/>
      <c r="Z32" s="1080" t="e">
        <f>IF(AND('Matriz riesgos de gestión 1C'!#REF!="Baja",'Matriz riesgos de gestión 1C'!#REF!="Moderado"),CONCATENATE("R",'Matriz riesgos de gestión 1C'!#REF!),"")</f>
        <v>#REF!</v>
      </c>
      <c r="AA32" s="1081"/>
      <c r="AB32" s="1097" t="e">
        <f>IF(AND('Matriz riesgos de gestión 1C'!#REF!="Baja",'Matriz riesgos de gestión 1C'!#REF!="Mayor"),CONCATENATE("R",'Matriz riesgos de gestión 1C'!#REF!),"")</f>
        <v>#REF!</v>
      </c>
      <c r="AC32" s="1098"/>
      <c r="AD32" s="1098" t="e">
        <f>IF(AND('Matriz riesgos de gestión 1C'!#REF!="Baja",'Matriz riesgos de gestión 1C'!#REF!="Mayor"),CONCATENATE("R",'Matriz riesgos de gestión 1C'!#REF!),"")</f>
        <v>#REF!</v>
      </c>
      <c r="AE32" s="1098"/>
      <c r="AF32" s="1098" t="e">
        <f>IF(AND('Matriz riesgos de gestión 1C'!#REF!="Baja",'Matriz riesgos de gestión 1C'!#REF!="Mayor"),CONCATENATE("R",'Matriz riesgos de gestión 1C'!#REF!),"")</f>
        <v>#REF!</v>
      </c>
      <c r="AG32" s="1099"/>
      <c r="AH32" s="1088" t="e">
        <f>IF(AND('Matriz riesgos de gestión 1C'!#REF!="Baja",'Matriz riesgos de gestión 1C'!#REF!="Catastrófico"),CONCATENATE("R",'Matriz riesgos de gestión 1C'!#REF!),"")</f>
        <v>#REF!</v>
      </c>
      <c r="AI32" s="1089"/>
      <c r="AJ32" s="1089" t="e">
        <f>IF(AND('Matriz riesgos de gestión 1C'!#REF!="Baja",'Matriz riesgos de gestión 1C'!#REF!="Catastrófico"),CONCATENATE("R",'Matriz riesgos de gestión 1C'!#REF!),"")</f>
        <v>#REF!</v>
      </c>
      <c r="AK32" s="1089"/>
      <c r="AL32" s="1089" t="e">
        <f>IF(AND('Matriz riesgos de gestión 1C'!#REF!="Baja",'Matriz riesgos de gestión 1C'!#REF!="Catastrófico"),CONCATENATE("R",'Matriz riesgos de gestión 1C'!#REF!),"")</f>
        <v>#REF!</v>
      </c>
      <c r="AM32" s="1090"/>
      <c r="AN32" s="31"/>
      <c r="AO32" s="1149"/>
      <c r="AP32" s="1150"/>
      <c r="AQ32" s="1150"/>
      <c r="AR32" s="1150"/>
      <c r="AS32" s="1150"/>
      <c r="AT32" s="115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row>
    <row r="33" spans="1:80" x14ac:dyDescent="0.25">
      <c r="A33" s="31"/>
      <c r="B33" s="1117"/>
      <c r="C33" s="1117"/>
      <c r="D33" s="1118"/>
      <c r="E33" s="1110"/>
      <c r="F33" s="1111"/>
      <c r="G33" s="1111"/>
      <c r="H33" s="1111"/>
      <c r="I33" s="1111"/>
      <c r="J33" s="1070"/>
      <c r="K33" s="1071"/>
      <c r="L33" s="1071"/>
      <c r="M33" s="1071"/>
      <c r="N33" s="1071"/>
      <c r="O33" s="1072"/>
      <c r="P33" s="1080"/>
      <c r="Q33" s="1080"/>
      <c r="R33" s="1080"/>
      <c r="S33" s="1080"/>
      <c r="T33" s="1080"/>
      <c r="U33" s="1081"/>
      <c r="V33" s="1079"/>
      <c r="W33" s="1080"/>
      <c r="X33" s="1080"/>
      <c r="Y33" s="1080"/>
      <c r="Z33" s="1080"/>
      <c r="AA33" s="1081"/>
      <c r="AB33" s="1097"/>
      <c r="AC33" s="1098"/>
      <c r="AD33" s="1098"/>
      <c r="AE33" s="1098"/>
      <c r="AF33" s="1098"/>
      <c r="AG33" s="1099"/>
      <c r="AH33" s="1088"/>
      <c r="AI33" s="1089"/>
      <c r="AJ33" s="1089"/>
      <c r="AK33" s="1089"/>
      <c r="AL33" s="1089"/>
      <c r="AM33" s="1090"/>
      <c r="AN33" s="31"/>
      <c r="AO33" s="1149"/>
      <c r="AP33" s="1150"/>
      <c r="AQ33" s="1150"/>
      <c r="AR33" s="1150"/>
      <c r="AS33" s="1150"/>
      <c r="AT33" s="115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row>
    <row r="34" spans="1:80" x14ac:dyDescent="0.25">
      <c r="A34" s="31"/>
      <c r="B34" s="1117"/>
      <c r="C34" s="1117"/>
      <c r="D34" s="1118"/>
      <c r="E34" s="1110"/>
      <c r="F34" s="1111"/>
      <c r="G34" s="1111"/>
      <c r="H34" s="1111"/>
      <c r="I34" s="1111"/>
      <c r="J34" s="1070" t="e">
        <f>IF(AND('Matriz riesgos de gestión 1C'!#REF!="Baja",'Matriz riesgos de gestión 1C'!#REF!="Leve"),CONCATENATE("R",'Matriz riesgos de gestión 1C'!#REF!),"")</f>
        <v>#REF!</v>
      </c>
      <c r="K34" s="1071"/>
      <c r="L34" s="1071" t="e">
        <f>IF(AND('Matriz riesgos de gestión 1C'!#REF!="Baja",'Matriz riesgos de gestión 1C'!#REF!="Leve"),CONCATENATE("R",'Matriz riesgos de gestión 1C'!#REF!),"")</f>
        <v>#REF!</v>
      </c>
      <c r="M34" s="1071"/>
      <c r="N34" s="1071" t="e">
        <f>IF(AND('Matriz riesgos de gestión 1C'!#REF!="Baja",'Matriz riesgos de gestión 1C'!#REF!="Leve"),CONCATENATE("R",'Matriz riesgos de gestión 1C'!#REF!),"")</f>
        <v>#REF!</v>
      </c>
      <c r="O34" s="1072"/>
      <c r="P34" s="1080" t="e">
        <f>IF(AND('Matriz riesgos de gestión 1C'!#REF!="Baja",'Matriz riesgos de gestión 1C'!#REF!="Menor"),CONCATENATE("R",'Matriz riesgos de gestión 1C'!#REF!),"")</f>
        <v>#REF!</v>
      </c>
      <c r="Q34" s="1080"/>
      <c r="R34" s="1080" t="e">
        <f>IF(AND('Matriz riesgos de gestión 1C'!#REF!="Baja",'Matriz riesgos de gestión 1C'!#REF!="Menor"),CONCATENATE("R",'Matriz riesgos de gestión 1C'!#REF!),"")</f>
        <v>#REF!</v>
      </c>
      <c r="S34" s="1080"/>
      <c r="T34" s="1080" t="e">
        <f>IF(AND('Matriz riesgos de gestión 1C'!#REF!="Baja",'Matriz riesgos de gestión 1C'!#REF!="Menor"),CONCATENATE("R",'Matriz riesgos de gestión 1C'!#REF!),"")</f>
        <v>#REF!</v>
      </c>
      <c r="U34" s="1081"/>
      <c r="V34" s="1079" t="e">
        <f>IF(AND('Matriz riesgos de gestión 1C'!#REF!="Baja",'Matriz riesgos de gestión 1C'!#REF!="Moderado"),CONCATENATE("R",'Matriz riesgos de gestión 1C'!#REF!),"")</f>
        <v>#REF!</v>
      </c>
      <c r="W34" s="1080"/>
      <c r="X34" s="1080" t="e">
        <f>IF(AND('Matriz riesgos de gestión 1C'!#REF!="Baja",'Matriz riesgos de gestión 1C'!#REF!="Moderado"),CONCATENATE("R",'Matriz riesgos de gestión 1C'!#REF!),"")</f>
        <v>#REF!</v>
      </c>
      <c r="Y34" s="1080"/>
      <c r="Z34" s="1080" t="e">
        <f>IF(AND('Matriz riesgos de gestión 1C'!#REF!="Baja",'Matriz riesgos de gestión 1C'!#REF!="Moderado"),CONCATENATE("R",'Matriz riesgos de gestión 1C'!#REF!),"")</f>
        <v>#REF!</v>
      </c>
      <c r="AA34" s="1081"/>
      <c r="AB34" s="1097" t="e">
        <f>IF(AND('Matriz riesgos de gestión 1C'!#REF!="Baja",'Matriz riesgos de gestión 1C'!#REF!="Mayor"),CONCATENATE("R",'Matriz riesgos de gestión 1C'!#REF!),"")</f>
        <v>#REF!</v>
      </c>
      <c r="AC34" s="1098"/>
      <c r="AD34" s="1098" t="e">
        <f>IF(AND('Matriz riesgos de gestión 1C'!#REF!="Baja",'Matriz riesgos de gestión 1C'!#REF!="Mayor"),CONCATENATE("R",'Matriz riesgos de gestión 1C'!#REF!),"")</f>
        <v>#REF!</v>
      </c>
      <c r="AE34" s="1098"/>
      <c r="AF34" s="1098" t="e">
        <f>IF(AND('Matriz riesgos de gestión 1C'!#REF!="Baja",'Matriz riesgos de gestión 1C'!#REF!="Mayor"),CONCATENATE("R",'Matriz riesgos de gestión 1C'!#REF!),"")</f>
        <v>#REF!</v>
      </c>
      <c r="AG34" s="1099"/>
      <c r="AH34" s="1088" t="e">
        <f>IF(AND('Matriz riesgos de gestión 1C'!#REF!="Baja",'Matriz riesgos de gestión 1C'!#REF!="Catastrófico"),CONCATENATE("R",'Matriz riesgos de gestión 1C'!#REF!),"")</f>
        <v>#REF!</v>
      </c>
      <c r="AI34" s="1089"/>
      <c r="AJ34" s="1089" t="e">
        <f>IF(AND('Matriz riesgos de gestión 1C'!#REF!="Baja",'Matriz riesgos de gestión 1C'!#REF!="Catastrófico"),CONCATENATE("R",'Matriz riesgos de gestión 1C'!#REF!),"")</f>
        <v>#REF!</v>
      </c>
      <c r="AK34" s="1089"/>
      <c r="AL34" s="1089" t="e">
        <f>IF(AND('Matriz riesgos de gestión 1C'!#REF!="Baja",'Matriz riesgos de gestión 1C'!#REF!="Catastrófico"),CONCATENATE("R",'Matriz riesgos de gestión 1C'!#REF!),"")</f>
        <v>#REF!</v>
      </c>
      <c r="AM34" s="1090"/>
      <c r="AN34" s="31"/>
      <c r="AO34" s="1149"/>
      <c r="AP34" s="1150"/>
      <c r="AQ34" s="1150"/>
      <c r="AR34" s="1150"/>
      <c r="AS34" s="1150"/>
      <c r="AT34" s="115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row>
    <row r="35" spans="1:80" x14ac:dyDescent="0.25">
      <c r="A35" s="31"/>
      <c r="B35" s="1117"/>
      <c r="C35" s="1117"/>
      <c r="D35" s="1118"/>
      <c r="E35" s="1110"/>
      <c r="F35" s="1111"/>
      <c r="G35" s="1111"/>
      <c r="H35" s="1111"/>
      <c r="I35" s="1111"/>
      <c r="J35" s="1070"/>
      <c r="K35" s="1071"/>
      <c r="L35" s="1071"/>
      <c r="M35" s="1071"/>
      <c r="N35" s="1071"/>
      <c r="O35" s="1072"/>
      <c r="P35" s="1080"/>
      <c r="Q35" s="1080"/>
      <c r="R35" s="1080"/>
      <c r="S35" s="1080"/>
      <c r="T35" s="1080"/>
      <c r="U35" s="1081"/>
      <c r="V35" s="1079"/>
      <c r="W35" s="1080"/>
      <c r="X35" s="1080"/>
      <c r="Y35" s="1080"/>
      <c r="Z35" s="1080"/>
      <c r="AA35" s="1081"/>
      <c r="AB35" s="1097"/>
      <c r="AC35" s="1098"/>
      <c r="AD35" s="1098"/>
      <c r="AE35" s="1098"/>
      <c r="AF35" s="1098"/>
      <c r="AG35" s="1099"/>
      <c r="AH35" s="1088"/>
      <c r="AI35" s="1089"/>
      <c r="AJ35" s="1089"/>
      <c r="AK35" s="1089"/>
      <c r="AL35" s="1089"/>
      <c r="AM35" s="1090"/>
      <c r="AN35" s="31"/>
      <c r="AO35" s="1149"/>
      <c r="AP35" s="1150"/>
      <c r="AQ35" s="1150"/>
      <c r="AR35" s="1150"/>
      <c r="AS35" s="1150"/>
      <c r="AT35" s="115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row>
    <row r="36" spans="1:80" x14ac:dyDescent="0.25">
      <c r="A36" s="31"/>
      <c r="B36" s="1117"/>
      <c r="C36" s="1117"/>
      <c r="D36" s="1118"/>
      <c r="E36" s="1110"/>
      <c r="F36" s="1111"/>
      <c r="G36" s="1111"/>
      <c r="H36" s="1111"/>
      <c r="I36" s="1111"/>
      <c r="J36" s="1070" t="e">
        <f>IF(AND('Matriz riesgos de gestión 1C'!#REF!="Baja",'Matriz riesgos de gestión 1C'!#REF!="Leve"),CONCATENATE("R",'Matriz riesgos de gestión 1C'!#REF!),"")</f>
        <v>#REF!</v>
      </c>
      <c r="K36" s="1071"/>
      <c r="L36" s="1071" t="e">
        <f>IF(AND('Matriz riesgos de gestión 1C'!#REF!="Baja",'Matriz riesgos de gestión 1C'!#REF!="Leve"),CONCATENATE("R",'Matriz riesgos de gestión 1C'!#REF!),"")</f>
        <v>#REF!</v>
      </c>
      <c r="M36" s="1071"/>
      <c r="N36" s="1071" t="e">
        <f>IF(AND('Matriz riesgos de gestión 1C'!#REF!="Baja",'Matriz riesgos de gestión 1C'!#REF!="Leve"),CONCATENATE("R",'Matriz riesgos de gestión 1C'!#REF!),"")</f>
        <v>#REF!</v>
      </c>
      <c r="O36" s="1072"/>
      <c r="P36" s="1080" t="e">
        <f>IF(AND('Matriz riesgos de gestión 1C'!#REF!="Baja",'Matriz riesgos de gestión 1C'!#REF!="Menor"),CONCATENATE("R",'Matriz riesgos de gestión 1C'!#REF!),"")</f>
        <v>#REF!</v>
      </c>
      <c r="Q36" s="1080"/>
      <c r="R36" s="1080" t="e">
        <f>IF(AND('Matriz riesgos de gestión 1C'!#REF!="Baja",'Matriz riesgos de gestión 1C'!#REF!="Menor"),CONCATENATE("R",'Matriz riesgos de gestión 1C'!#REF!),"")</f>
        <v>#REF!</v>
      </c>
      <c r="S36" s="1080"/>
      <c r="T36" s="1080" t="e">
        <f>IF(AND('Matriz riesgos de gestión 1C'!#REF!="Baja",'Matriz riesgos de gestión 1C'!#REF!="Menor"),CONCATENATE("R",'Matriz riesgos de gestión 1C'!#REF!),"")</f>
        <v>#REF!</v>
      </c>
      <c r="U36" s="1081"/>
      <c r="V36" s="1079" t="e">
        <f>IF(AND('Matriz riesgos de gestión 1C'!#REF!="Baja",'Matriz riesgos de gestión 1C'!#REF!="Moderado"),CONCATENATE("R",'Matriz riesgos de gestión 1C'!#REF!),"")</f>
        <v>#REF!</v>
      </c>
      <c r="W36" s="1080"/>
      <c r="X36" s="1080" t="e">
        <f>IF(AND('Matriz riesgos de gestión 1C'!#REF!="Baja",'Matriz riesgos de gestión 1C'!#REF!="Moderado"),CONCATENATE("R",'Matriz riesgos de gestión 1C'!#REF!),"")</f>
        <v>#REF!</v>
      </c>
      <c r="Y36" s="1080"/>
      <c r="Z36" s="1080" t="e">
        <f>IF(AND('Matriz riesgos de gestión 1C'!#REF!="Baja",'Matriz riesgos de gestión 1C'!#REF!="Moderado"),CONCATENATE("R",'Matriz riesgos de gestión 1C'!#REF!),"")</f>
        <v>#REF!</v>
      </c>
      <c r="AA36" s="1081"/>
      <c r="AB36" s="1097" t="e">
        <f>IF(AND('Matriz riesgos de gestión 1C'!#REF!="Baja",'Matriz riesgos de gestión 1C'!#REF!="Mayor"),CONCATENATE("R",'Matriz riesgos de gestión 1C'!#REF!),"")</f>
        <v>#REF!</v>
      </c>
      <c r="AC36" s="1098"/>
      <c r="AD36" s="1098" t="e">
        <f>IF(AND('Matriz riesgos de gestión 1C'!#REF!="Baja",'Matriz riesgos de gestión 1C'!#REF!="Mayor"),CONCATENATE("R",'Matriz riesgos de gestión 1C'!#REF!),"")</f>
        <v>#REF!</v>
      </c>
      <c r="AE36" s="1098"/>
      <c r="AF36" s="1098" t="e">
        <f>IF(AND('Matriz riesgos de gestión 1C'!#REF!="Baja",'Matriz riesgos de gestión 1C'!#REF!="Mayor"),CONCATENATE("R",'Matriz riesgos de gestión 1C'!#REF!),"")</f>
        <v>#REF!</v>
      </c>
      <c r="AG36" s="1099"/>
      <c r="AH36" s="1088" t="e">
        <f>IF(AND('Matriz riesgos de gestión 1C'!#REF!="Baja",'Matriz riesgos de gestión 1C'!#REF!="Catastrófico"),CONCATENATE("R",'Matriz riesgos de gestión 1C'!#REF!),"")</f>
        <v>#REF!</v>
      </c>
      <c r="AI36" s="1089"/>
      <c r="AJ36" s="1089" t="e">
        <f>IF(AND('Matriz riesgos de gestión 1C'!#REF!="Baja",'Matriz riesgos de gestión 1C'!#REF!="Catastrófico"),CONCATENATE("R",'Matriz riesgos de gestión 1C'!#REF!),"")</f>
        <v>#REF!</v>
      </c>
      <c r="AK36" s="1089"/>
      <c r="AL36" s="1089" t="e">
        <f>IF(AND('Matriz riesgos de gestión 1C'!#REF!="Baja",'Matriz riesgos de gestión 1C'!#REF!="Catastrófico"),CONCATENATE("R",'Matriz riesgos de gestión 1C'!#REF!),"")</f>
        <v>#REF!</v>
      </c>
      <c r="AM36" s="1090"/>
      <c r="AN36" s="31"/>
      <c r="AO36" s="1149"/>
      <c r="AP36" s="1150"/>
      <c r="AQ36" s="1150"/>
      <c r="AR36" s="1150"/>
      <c r="AS36" s="1150"/>
      <c r="AT36" s="115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row>
    <row r="37" spans="1:80" ht="15.75" thickBot="1" x14ac:dyDescent="0.3">
      <c r="A37" s="31"/>
      <c r="B37" s="1117"/>
      <c r="C37" s="1117"/>
      <c r="D37" s="1118"/>
      <c r="E37" s="1113"/>
      <c r="F37" s="1114"/>
      <c r="G37" s="1114"/>
      <c r="H37" s="1114"/>
      <c r="I37" s="1114"/>
      <c r="J37" s="1073"/>
      <c r="K37" s="1074"/>
      <c r="L37" s="1074"/>
      <c r="M37" s="1074"/>
      <c r="N37" s="1074"/>
      <c r="O37" s="1075"/>
      <c r="P37" s="1083"/>
      <c r="Q37" s="1083"/>
      <c r="R37" s="1083"/>
      <c r="S37" s="1083"/>
      <c r="T37" s="1083"/>
      <c r="U37" s="1084"/>
      <c r="V37" s="1082"/>
      <c r="W37" s="1083"/>
      <c r="X37" s="1083"/>
      <c r="Y37" s="1083"/>
      <c r="Z37" s="1083"/>
      <c r="AA37" s="1084"/>
      <c r="AB37" s="1100"/>
      <c r="AC37" s="1101"/>
      <c r="AD37" s="1101"/>
      <c r="AE37" s="1101"/>
      <c r="AF37" s="1101"/>
      <c r="AG37" s="1102"/>
      <c r="AH37" s="1091"/>
      <c r="AI37" s="1092"/>
      <c r="AJ37" s="1092"/>
      <c r="AK37" s="1092"/>
      <c r="AL37" s="1092"/>
      <c r="AM37" s="1093"/>
      <c r="AN37" s="31"/>
      <c r="AO37" s="1152"/>
      <c r="AP37" s="1153"/>
      <c r="AQ37" s="1153"/>
      <c r="AR37" s="1153"/>
      <c r="AS37" s="1153"/>
      <c r="AT37" s="1154"/>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row>
    <row r="38" spans="1:80" x14ac:dyDescent="0.25">
      <c r="A38" s="31"/>
      <c r="B38" s="1117"/>
      <c r="C38" s="1117"/>
      <c r="D38" s="1118"/>
      <c r="E38" s="1107" t="s">
        <v>104</v>
      </c>
      <c r="F38" s="1108"/>
      <c r="G38" s="1108"/>
      <c r="H38" s="1108"/>
      <c r="I38" s="1109"/>
      <c r="J38" s="1076" t="e">
        <f>IF(AND('Matriz riesgos de gestión 1C'!#REF!="Muy Baja",'Matriz riesgos de gestión 1C'!#REF!="Leve"),CONCATENATE("R",'Matriz riesgos de gestión 1C'!#REF!),"")</f>
        <v>#REF!</v>
      </c>
      <c r="K38" s="1077"/>
      <c r="L38" s="1077" t="e">
        <f>IF(AND('Matriz riesgos de gestión 1C'!#REF!="Muy Baja",'Matriz riesgos de gestión 1C'!#REF!="Leve"),CONCATENATE("R",'Matriz riesgos de gestión 1C'!#REF!),"")</f>
        <v>#REF!</v>
      </c>
      <c r="M38" s="1077"/>
      <c r="N38" s="1077" t="e">
        <f>IF(AND('Matriz riesgos de gestión 1C'!#REF!="Muy Baja",'Matriz riesgos de gestión 1C'!#REF!="Leve"),CONCATENATE("R",'Matriz riesgos de gestión 1C'!#REF!),"")</f>
        <v>#REF!</v>
      </c>
      <c r="O38" s="1078"/>
      <c r="P38" s="1076" t="e">
        <f>IF(AND('Matriz riesgos de gestión 1C'!#REF!="Muy Baja",'Matriz riesgos de gestión 1C'!#REF!="Menor"),CONCATENATE("R",'Matriz riesgos de gestión 1C'!#REF!),"")</f>
        <v>#REF!</v>
      </c>
      <c r="Q38" s="1077"/>
      <c r="R38" s="1077" t="e">
        <f>IF(AND('Matriz riesgos de gestión 1C'!#REF!="Muy Baja",'Matriz riesgos de gestión 1C'!#REF!="Menor"),CONCATENATE("R",'Matriz riesgos de gestión 1C'!#REF!),"")</f>
        <v>#REF!</v>
      </c>
      <c r="S38" s="1077"/>
      <c r="T38" s="1077" t="e">
        <f>IF(AND('Matriz riesgos de gestión 1C'!#REF!="Muy Baja",'Matriz riesgos de gestión 1C'!#REF!="Menor"),CONCATENATE("R",'Matriz riesgos de gestión 1C'!#REF!),"")</f>
        <v>#REF!</v>
      </c>
      <c r="U38" s="1078"/>
      <c r="V38" s="1085" t="e">
        <f>IF(AND('Matriz riesgos de gestión 1C'!#REF!="Muy Baja",'Matriz riesgos de gestión 1C'!#REF!="Moderado"),CONCATENATE("R",'Matriz riesgos de gestión 1C'!#REF!),"")</f>
        <v>#REF!</v>
      </c>
      <c r="W38" s="1086"/>
      <c r="X38" s="1086" t="e">
        <f>IF(AND('Matriz riesgos de gestión 1C'!#REF!="Muy Baja",'Matriz riesgos de gestión 1C'!#REF!="Moderado"),CONCATENATE("R",'Matriz riesgos de gestión 1C'!#REF!),"")</f>
        <v>#REF!</v>
      </c>
      <c r="Y38" s="1086"/>
      <c r="Z38" s="1086" t="e">
        <f>IF(AND('Matriz riesgos de gestión 1C'!#REF!="Muy Baja",'Matriz riesgos de gestión 1C'!#REF!="Moderado"),CONCATENATE("R",'Matriz riesgos de gestión 1C'!#REF!),"")</f>
        <v>#REF!</v>
      </c>
      <c r="AA38" s="1087"/>
      <c r="AB38" s="1103" t="e">
        <f>IF(AND('Matriz riesgos de gestión 1C'!#REF!="Muy Baja",'Matriz riesgos de gestión 1C'!#REF!="Mayor"),CONCATENATE("R",'Matriz riesgos de gestión 1C'!#REF!),"")</f>
        <v>#REF!</v>
      </c>
      <c r="AC38" s="1104"/>
      <c r="AD38" s="1104" t="e">
        <f>IF(AND('Matriz riesgos de gestión 1C'!#REF!="Muy Baja",'Matriz riesgos de gestión 1C'!#REF!="Mayor"),CONCATENATE("R",'Matriz riesgos de gestión 1C'!#REF!),"")</f>
        <v>#REF!</v>
      </c>
      <c r="AE38" s="1104"/>
      <c r="AF38" s="1104" t="e">
        <f>IF(AND('Matriz riesgos de gestión 1C'!#REF!="Muy Baja",'Matriz riesgos de gestión 1C'!#REF!="Mayor"),CONCATENATE("R",'Matriz riesgos de gestión 1C'!#REF!),"")</f>
        <v>#REF!</v>
      </c>
      <c r="AG38" s="1105"/>
      <c r="AH38" s="1094" t="e">
        <f>IF(AND('Matriz riesgos de gestión 1C'!#REF!="Muy Baja",'Matriz riesgos de gestión 1C'!#REF!="Catastrófico"),CONCATENATE("R",'Matriz riesgos de gestión 1C'!#REF!),"")</f>
        <v>#REF!</v>
      </c>
      <c r="AI38" s="1095"/>
      <c r="AJ38" s="1095" t="e">
        <f>IF(AND('Matriz riesgos de gestión 1C'!#REF!="Muy Baja",'Matriz riesgos de gestión 1C'!#REF!="Catastrófico"),CONCATENATE("R",'Matriz riesgos de gestión 1C'!#REF!),"")</f>
        <v>#REF!</v>
      </c>
      <c r="AK38" s="1095"/>
      <c r="AL38" s="1095" t="e">
        <f>IF(AND('Matriz riesgos de gestión 1C'!#REF!="Muy Baja",'Matriz riesgos de gestión 1C'!#REF!="Catastrófico"),CONCATENATE("R",'Matriz riesgos de gestión 1C'!#REF!),"")</f>
        <v>#REF!</v>
      </c>
      <c r="AM38" s="1096"/>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row>
    <row r="39" spans="1:80" x14ac:dyDescent="0.25">
      <c r="A39" s="31"/>
      <c r="B39" s="1117"/>
      <c r="C39" s="1117"/>
      <c r="D39" s="1118"/>
      <c r="E39" s="1110"/>
      <c r="F39" s="1111"/>
      <c r="G39" s="1111"/>
      <c r="H39" s="1111"/>
      <c r="I39" s="1112"/>
      <c r="J39" s="1070"/>
      <c r="K39" s="1071"/>
      <c r="L39" s="1071"/>
      <c r="M39" s="1071"/>
      <c r="N39" s="1071"/>
      <c r="O39" s="1072"/>
      <c r="P39" s="1070"/>
      <c r="Q39" s="1071"/>
      <c r="R39" s="1071"/>
      <c r="S39" s="1071"/>
      <c r="T39" s="1071"/>
      <c r="U39" s="1072"/>
      <c r="V39" s="1079"/>
      <c r="W39" s="1080"/>
      <c r="X39" s="1080"/>
      <c r="Y39" s="1080"/>
      <c r="Z39" s="1080"/>
      <c r="AA39" s="1081"/>
      <c r="AB39" s="1097"/>
      <c r="AC39" s="1098"/>
      <c r="AD39" s="1098"/>
      <c r="AE39" s="1098"/>
      <c r="AF39" s="1098"/>
      <c r="AG39" s="1099"/>
      <c r="AH39" s="1088"/>
      <c r="AI39" s="1089"/>
      <c r="AJ39" s="1089"/>
      <c r="AK39" s="1089"/>
      <c r="AL39" s="1089"/>
      <c r="AM39" s="1090"/>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row>
    <row r="40" spans="1:80" x14ac:dyDescent="0.25">
      <c r="A40" s="31"/>
      <c r="B40" s="1117"/>
      <c r="C40" s="1117"/>
      <c r="D40" s="1118"/>
      <c r="E40" s="1110"/>
      <c r="F40" s="1111"/>
      <c r="G40" s="1111"/>
      <c r="H40" s="1111"/>
      <c r="I40" s="1112"/>
      <c r="J40" s="1070" t="e">
        <f>IF(AND('Matriz riesgos de gestión 1C'!#REF!="Muy Baja",'Matriz riesgos de gestión 1C'!#REF!="Leve"),CONCATENATE("R",'Matriz riesgos de gestión 1C'!#REF!),"")</f>
        <v>#REF!</v>
      </c>
      <c r="K40" s="1071"/>
      <c r="L40" s="1071" t="e">
        <f>IF(AND('Matriz riesgos de gestión 1C'!#REF!="Muy Baja",'Matriz riesgos de gestión 1C'!#REF!="Leve"),CONCATENATE("R",'Matriz riesgos de gestión 1C'!#REF!),"")</f>
        <v>#REF!</v>
      </c>
      <c r="M40" s="1071"/>
      <c r="N40" s="1071" t="e">
        <f>IF(AND('Matriz riesgos de gestión 1C'!#REF!="Muy Baja",'Matriz riesgos de gestión 1C'!#REF!="Leve"),CONCATENATE("R",'Matriz riesgos de gestión 1C'!#REF!),"")</f>
        <v>#REF!</v>
      </c>
      <c r="O40" s="1072"/>
      <c r="P40" s="1070" t="e">
        <f>IF(AND('Matriz riesgos de gestión 1C'!#REF!="Muy Baja",'Matriz riesgos de gestión 1C'!#REF!="Menor"),CONCATENATE("R",'Matriz riesgos de gestión 1C'!#REF!),"")</f>
        <v>#REF!</v>
      </c>
      <c r="Q40" s="1071"/>
      <c r="R40" s="1071" t="e">
        <f>IF(AND('Matriz riesgos de gestión 1C'!#REF!="Muy Baja",'Matriz riesgos de gestión 1C'!#REF!="Menor"),CONCATENATE("R",'Matriz riesgos de gestión 1C'!#REF!),"")</f>
        <v>#REF!</v>
      </c>
      <c r="S40" s="1071"/>
      <c r="T40" s="1071" t="e">
        <f>IF(AND('Matriz riesgos de gestión 1C'!#REF!="Muy Baja",'Matriz riesgos de gestión 1C'!#REF!="Menor"),CONCATENATE("R",'Matriz riesgos de gestión 1C'!#REF!),"")</f>
        <v>#REF!</v>
      </c>
      <c r="U40" s="1072"/>
      <c r="V40" s="1079" t="e">
        <f>IF(AND('Matriz riesgos de gestión 1C'!#REF!="Muy Baja",'Matriz riesgos de gestión 1C'!#REF!="Moderado"),CONCATENATE("R",'Matriz riesgos de gestión 1C'!#REF!),"")</f>
        <v>#REF!</v>
      </c>
      <c r="W40" s="1080"/>
      <c r="X40" s="1080" t="e">
        <f>IF(AND('Matriz riesgos de gestión 1C'!#REF!="Muy Baja",'Matriz riesgos de gestión 1C'!#REF!="Moderado"),CONCATENATE("R",'Matriz riesgos de gestión 1C'!#REF!),"")</f>
        <v>#REF!</v>
      </c>
      <c r="Y40" s="1080"/>
      <c r="Z40" s="1080" t="e">
        <f>IF(AND('Matriz riesgos de gestión 1C'!#REF!="Muy Baja",'Matriz riesgos de gestión 1C'!#REF!="Moderado"),CONCATENATE("R",'Matriz riesgos de gestión 1C'!#REF!),"")</f>
        <v>#REF!</v>
      </c>
      <c r="AA40" s="1081"/>
      <c r="AB40" s="1097" t="e">
        <f>IF(AND('Matriz riesgos de gestión 1C'!#REF!="Muy Baja",'Matriz riesgos de gestión 1C'!#REF!="Mayor"),CONCATENATE("R",'Matriz riesgos de gestión 1C'!#REF!),"")</f>
        <v>#REF!</v>
      </c>
      <c r="AC40" s="1098"/>
      <c r="AD40" s="1098" t="e">
        <f>IF(AND('Matriz riesgos de gestión 1C'!#REF!="Muy Baja",'Matriz riesgos de gestión 1C'!#REF!="Mayor"),CONCATENATE("R",'Matriz riesgos de gestión 1C'!#REF!),"")</f>
        <v>#REF!</v>
      </c>
      <c r="AE40" s="1098"/>
      <c r="AF40" s="1098" t="e">
        <f>IF(AND('Matriz riesgos de gestión 1C'!#REF!="Muy Baja",'Matriz riesgos de gestión 1C'!#REF!="Mayor"),CONCATENATE("R",'Matriz riesgos de gestión 1C'!#REF!),"")</f>
        <v>#REF!</v>
      </c>
      <c r="AG40" s="1099"/>
      <c r="AH40" s="1088" t="e">
        <f>IF(AND('Matriz riesgos de gestión 1C'!#REF!="Muy Baja",'Matriz riesgos de gestión 1C'!#REF!="Catastrófico"),CONCATENATE("R",'Matriz riesgos de gestión 1C'!#REF!),"")</f>
        <v>#REF!</v>
      </c>
      <c r="AI40" s="1089"/>
      <c r="AJ40" s="1089" t="e">
        <f>IF(AND('Matriz riesgos de gestión 1C'!#REF!="Muy Baja",'Matriz riesgos de gestión 1C'!#REF!="Catastrófico"),CONCATENATE("R",'Matriz riesgos de gestión 1C'!#REF!),"")</f>
        <v>#REF!</v>
      </c>
      <c r="AK40" s="1089"/>
      <c r="AL40" s="1089" t="e">
        <f>IF(AND('Matriz riesgos de gestión 1C'!#REF!="Muy Baja",'Matriz riesgos de gestión 1C'!#REF!="Catastrófico"),CONCATENATE("R",'Matriz riesgos de gestión 1C'!#REF!),"")</f>
        <v>#REF!</v>
      </c>
      <c r="AM40" s="1090"/>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row>
    <row r="41" spans="1:80" x14ac:dyDescent="0.25">
      <c r="A41" s="31"/>
      <c r="B41" s="1117"/>
      <c r="C41" s="1117"/>
      <c r="D41" s="1118"/>
      <c r="E41" s="1110"/>
      <c r="F41" s="1111"/>
      <c r="G41" s="1111"/>
      <c r="H41" s="1111"/>
      <c r="I41" s="1112"/>
      <c r="J41" s="1070"/>
      <c r="K41" s="1071"/>
      <c r="L41" s="1071"/>
      <c r="M41" s="1071"/>
      <c r="N41" s="1071"/>
      <c r="O41" s="1072"/>
      <c r="P41" s="1070"/>
      <c r="Q41" s="1071"/>
      <c r="R41" s="1071"/>
      <c r="S41" s="1071"/>
      <c r="T41" s="1071"/>
      <c r="U41" s="1072"/>
      <c r="V41" s="1079"/>
      <c r="W41" s="1080"/>
      <c r="X41" s="1080"/>
      <c r="Y41" s="1080"/>
      <c r="Z41" s="1080"/>
      <c r="AA41" s="1081"/>
      <c r="AB41" s="1097"/>
      <c r="AC41" s="1098"/>
      <c r="AD41" s="1098"/>
      <c r="AE41" s="1098"/>
      <c r="AF41" s="1098"/>
      <c r="AG41" s="1099"/>
      <c r="AH41" s="1088"/>
      <c r="AI41" s="1089"/>
      <c r="AJ41" s="1089"/>
      <c r="AK41" s="1089"/>
      <c r="AL41" s="1089"/>
      <c r="AM41" s="1090"/>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row>
    <row r="42" spans="1:80" x14ac:dyDescent="0.25">
      <c r="A42" s="31"/>
      <c r="B42" s="1117"/>
      <c r="C42" s="1117"/>
      <c r="D42" s="1118"/>
      <c r="E42" s="1110"/>
      <c r="F42" s="1111"/>
      <c r="G42" s="1111"/>
      <c r="H42" s="1111"/>
      <c r="I42" s="1112"/>
      <c r="J42" s="1070" t="e">
        <f>IF(AND('Matriz riesgos de gestión 1C'!#REF!="Muy Baja",'Matriz riesgos de gestión 1C'!#REF!="Leve"),CONCATENATE("R",'Matriz riesgos de gestión 1C'!#REF!),"")</f>
        <v>#REF!</v>
      </c>
      <c r="K42" s="1071"/>
      <c r="L42" s="1071" t="e">
        <f>IF(AND('Matriz riesgos de gestión 1C'!#REF!="Muy Baja",'Matriz riesgos de gestión 1C'!#REF!="Leve"),CONCATENATE("R",'Matriz riesgos de gestión 1C'!#REF!),"")</f>
        <v>#REF!</v>
      </c>
      <c r="M42" s="1071"/>
      <c r="N42" s="1071" t="e">
        <f>IF(AND('Matriz riesgos de gestión 1C'!#REF!="Muy Baja",'Matriz riesgos de gestión 1C'!#REF!="Leve"),CONCATENATE("R",'Matriz riesgos de gestión 1C'!#REF!),"")</f>
        <v>#REF!</v>
      </c>
      <c r="O42" s="1072"/>
      <c r="P42" s="1070" t="e">
        <f>IF(AND('Matriz riesgos de gestión 1C'!#REF!="Muy Baja",'Matriz riesgos de gestión 1C'!#REF!="Menor"),CONCATENATE("R",'Matriz riesgos de gestión 1C'!#REF!),"")</f>
        <v>#REF!</v>
      </c>
      <c r="Q42" s="1071"/>
      <c r="R42" s="1071" t="e">
        <f>IF(AND('Matriz riesgos de gestión 1C'!#REF!="Muy Baja",'Matriz riesgos de gestión 1C'!#REF!="Menor"),CONCATENATE("R",'Matriz riesgos de gestión 1C'!#REF!),"")</f>
        <v>#REF!</v>
      </c>
      <c r="S42" s="1071"/>
      <c r="T42" s="1071" t="e">
        <f>IF(AND('Matriz riesgos de gestión 1C'!#REF!="Muy Baja",'Matriz riesgos de gestión 1C'!#REF!="Menor"),CONCATENATE("R",'Matriz riesgos de gestión 1C'!#REF!),"")</f>
        <v>#REF!</v>
      </c>
      <c r="U42" s="1072"/>
      <c r="V42" s="1079" t="e">
        <f>IF(AND('Matriz riesgos de gestión 1C'!#REF!="Muy Baja",'Matriz riesgos de gestión 1C'!#REF!="Moderado"),CONCATENATE("R",'Matriz riesgos de gestión 1C'!#REF!),"")</f>
        <v>#REF!</v>
      </c>
      <c r="W42" s="1080"/>
      <c r="X42" s="1080" t="e">
        <f>IF(AND('Matriz riesgos de gestión 1C'!#REF!="Muy Baja",'Matriz riesgos de gestión 1C'!#REF!="Moderado"),CONCATENATE("R",'Matriz riesgos de gestión 1C'!#REF!),"")</f>
        <v>#REF!</v>
      </c>
      <c r="Y42" s="1080"/>
      <c r="Z42" s="1080" t="e">
        <f>IF(AND('Matriz riesgos de gestión 1C'!#REF!="Muy Baja",'Matriz riesgos de gestión 1C'!#REF!="Moderado"),CONCATENATE("R",'Matriz riesgos de gestión 1C'!#REF!),"")</f>
        <v>#REF!</v>
      </c>
      <c r="AA42" s="1081"/>
      <c r="AB42" s="1097" t="e">
        <f>IF(AND('Matriz riesgos de gestión 1C'!#REF!="Muy Baja",'Matriz riesgos de gestión 1C'!#REF!="Mayor"),CONCATENATE("R",'Matriz riesgos de gestión 1C'!#REF!),"")</f>
        <v>#REF!</v>
      </c>
      <c r="AC42" s="1098"/>
      <c r="AD42" s="1098" t="e">
        <f>IF(AND('Matriz riesgos de gestión 1C'!#REF!="Muy Baja",'Matriz riesgos de gestión 1C'!#REF!="Mayor"),CONCATENATE("R",'Matriz riesgos de gestión 1C'!#REF!),"")</f>
        <v>#REF!</v>
      </c>
      <c r="AE42" s="1098"/>
      <c r="AF42" s="1098" t="e">
        <f>IF(AND('Matriz riesgos de gestión 1C'!#REF!="Muy Baja",'Matriz riesgos de gestión 1C'!#REF!="Mayor"),CONCATENATE("R",'Matriz riesgos de gestión 1C'!#REF!),"")</f>
        <v>#REF!</v>
      </c>
      <c r="AG42" s="1099"/>
      <c r="AH42" s="1088" t="e">
        <f>IF(AND('Matriz riesgos de gestión 1C'!#REF!="Muy Baja",'Matriz riesgos de gestión 1C'!#REF!="Catastrófico"),CONCATENATE("R",'Matriz riesgos de gestión 1C'!#REF!),"")</f>
        <v>#REF!</v>
      </c>
      <c r="AI42" s="1089"/>
      <c r="AJ42" s="1089" t="e">
        <f>IF(AND('Matriz riesgos de gestión 1C'!#REF!="Muy Baja",'Matriz riesgos de gestión 1C'!#REF!="Catastrófico"),CONCATENATE("R",'Matriz riesgos de gestión 1C'!#REF!),"")</f>
        <v>#REF!</v>
      </c>
      <c r="AK42" s="1089"/>
      <c r="AL42" s="1089" t="e">
        <f>IF(AND('Matriz riesgos de gestión 1C'!#REF!="Muy Baja",'Matriz riesgos de gestión 1C'!#REF!="Catastrófico"),CONCATENATE("R",'Matriz riesgos de gestión 1C'!#REF!),"")</f>
        <v>#REF!</v>
      </c>
      <c r="AM42" s="1090"/>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row>
    <row r="43" spans="1:80" x14ac:dyDescent="0.25">
      <c r="A43" s="31"/>
      <c r="B43" s="1117"/>
      <c r="C43" s="1117"/>
      <c r="D43" s="1118"/>
      <c r="E43" s="1110"/>
      <c r="F43" s="1111"/>
      <c r="G43" s="1111"/>
      <c r="H43" s="1111"/>
      <c r="I43" s="1112"/>
      <c r="J43" s="1070"/>
      <c r="K43" s="1071"/>
      <c r="L43" s="1071"/>
      <c r="M43" s="1071"/>
      <c r="N43" s="1071"/>
      <c r="O43" s="1072"/>
      <c r="P43" s="1070"/>
      <c r="Q43" s="1071"/>
      <c r="R43" s="1071"/>
      <c r="S43" s="1071"/>
      <c r="T43" s="1071"/>
      <c r="U43" s="1072"/>
      <c r="V43" s="1079"/>
      <c r="W43" s="1080"/>
      <c r="X43" s="1080"/>
      <c r="Y43" s="1080"/>
      <c r="Z43" s="1080"/>
      <c r="AA43" s="1081"/>
      <c r="AB43" s="1097"/>
      <c r="AC43" s="1098"/>
      <c r="AD43" s="1098"/>
      <c r="AE43" s="1098"/>
      <c r="AF43" s="1098"/>
      <c r="AG43" s="1099"/>
      <c r="AH43" s="1088"/>
      <c r="AI43" s="1089"/>
      <c r="AJ43" s="1089"/>
      <c r="AK43" s="1089"/>
      <c r="AL43" s="1089"/>
      <c r="AM43" s="1090"/>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row>
    <row r="44" spans="1:80" x14ac:dyDescent="0.25">
      <c r="A44" s="31"/>
      <c r="B44" s="1117"/>
      <c r="C44" s="1117"/>
      <c r="D44" s="1118"/>
      <c r="E44" s="1110"/>
      <c r="F44" s="1111"/>
      <c r="G44" s="1111"/>
      <c r="H44" s="1111"/>
      <c r="I44" s="1112"/>
      <c r="J44" s="1070" t="e">
        <f>IF(AND('Matriz riesgos de gestión 1C'!#REF!="Muy Baja",'Matriz riesgos de gestión 1C'!#REF!="Leve"),CONCATENATE("R",'Matriz riesgos de gestión 1C'!#REF!),"")</f>
        <v>#REF!</v>
      </c>
      <c r="K44" s="1071"/>
      <c r="L44" s="1071" t="e">
        <f>IF(AND('Matriz riesgos de gestión 1C'!#REF!="Muy Baja",'Matriz riesgos de gestión 1C'!#REF!="Leve"),CONCATENATE("R",'Matriz riesgos de gestión 1C'!#REF!),"")</f>
        <v>#REF!</v>
      </c>
      <c r="M44" s="1071"/>
      <c r="N44" s="1071" t="e">
        <f>IF(AND('Matriz riesgos de gestión 1C'!#REF!="Muy Baja",'Matriz riesgos de gestión 1C'!#REF!="Leve"),CONCATENATE("R",'Matriz riesgos de gestión 1C'!#REF!),"")</f>
        <v>#REF!</v>
      </c>
      <c r="O44" s="1072"/>
      <c r="P44" s="1070" t="e">
        <f>IF(AND('Matriz riesgos de gestión 1C'!#REF!="Muy Baja",'Matriz riesgos de gestión 1C'!#REF!="Menor"),CONCATENATE("R",'Matriz riesgos de gestión 1C'!#REF!),"")</f>
        <v>#REF!</v>
      </c>
      <c r="Q44" s="1071"/>
      <c r="R44" s="1071" t="e">
        <f>IF(AND('Matriz riesgos de gestión 1C'!#REF!="Muy Baja",'Matriz riesgos de gestión 1C'!#REF!="Menor"),CONCATENATE("R",'Matriz riesgos de gestión 1C'!#REF!),"")</f>
        <v>#REF!</v>
      </c>
      <c r="S44" s="1071"/>
      <c r="T44" s="1071" t="e">
        <f>IF(AND('Matriz riesgos de gestión 1C'!#REF!="Muy Baja",'Matriz riesgos de gestión 1C'!#REF!="Menor"),CONCATENATE("R",'Matriz riesgos de gestión 1C'!#REF!),"")</f>
        <v>#REF!</v>
      </c>
      <c r="U44" s="1072"/>
      <c r="V44" s="1079" t="e">
        <f>IF(AND('Matriz riesgos de gestión 1C'!#REF!="Muy Baja",'Matriz riesgos de gestión 1C'!#REF!="Moderado"),CONCATENATE("R",'Matriz riesgos de gestión 1C'!#REF!),"")</f>
        <v>#REF!</v>
      </c>
      <c r="W44" s="1080"/>
      <c r="X44" s="1080" t="e">
        <f>IF(AND('Matriz riesgos de gestión 1C'!#REF!="Muy Baja",'Matriz riesgos de gestión 1C'!#REF!="Moderado"),CONCATENATE("R",'Matriz riesgos de gestión 1C'!#REF!),"")</f>
        <v>#REF!</v>
      </c>
      <c r="Y44" s="1080"/>
      <c r="Z44" s="1080" t="e">
        <f>IF(AND('Matriz riesgos de gestión 1C'!#REF!="Muy Baja",'Matriz riesgos de gestión 1C'!#REF!="Moderado"),CONCATENATE("R",'Matriz riesgos de gestión 1C'!#REF!),"")</f>
        <v>#REF!</v>
      </c>
      <c r="AA44" s="1081"/>
      <c r="AB44" s="1097" t="e">
        <f>IF(AND('Matriz riesgos de gestión 1C'!#REF!="Muy Baja",'Matriz riesgos de gestión 1C'!#REF!="Mayor"),CONCATENATE("R",'Matriz riesgos de gestión 1C'!#REF!),"")</f>
        <v>#REF!</v>
      </c>
      <c r="AC44" s="1098"/>
      <c r="AD44" s="1098" t="e">
        <f>IF(AND('Matriz riesgos de gestión 1C'!#REF!="Muy Baja",'Matriz riesgos de gestión 1C'!#REF!="Mayor"),CONCATENATE("R",'Matriz riesgos de gestión 1C'!#REF!),"")</f>
        <v>#REF!</v>
      </c>
      <c r="AE44" s="1098"/>
      <c r="AF44" s="1098" t="e">
        <f>IF(AND('Matriz riesgos de gestión 1C'!#REF!="Muy Baja",'Matriz riesgos de gestión 1C'!#REF!="Mayor"),CONCATENATE("R",'Matriz riesgos de gestión 1C'!#REF!),"")</f>
        <v>#REF!</v>
      </c>
      <c r="AG44" s="1099"/>
      <c r="AH44" s="1088" t="e">
        <f>IF(AND('Matriz riesgos de gestión 1C'!#REF!="Muy Baja",'Matriz riesgos de gestión 1C'!#REF!="Catastrófico"),CONCATENATE("R",'Matriz riesgos de gestión 1C'!#REF!),"")</f>
        <v>#REF!</v>
      </c>
      <c r="AI44" s="1089"/>
      <c r="AJ44" s="1089" t="e">
        <f>IF(AND('Matriz riesgos de gestión 1C'!#REF!="Muy Baja",'Matriz riesgos de gestión 1C'!#REF!="Catastrófico"),CONCATENATE("R",'Matriz riesgos de gestión 1C'!#REF!),"")</f>
        <v>#REF!</v>
      </c>
      <c r="AK44" s="1089"/>
      <c r="AL44" s="1089" t="e">
        <f>IF(AND('Matriz riesgos de gestión 1C'!#REF!="Muy Baja",'Matriz riesgos de gestión 1C'!#REF!="Catastrófico"),CONCATENATE("R",'Matriz riesgos de gestión 1C'!#REF!),"")</f>
        <v>#REF!</v>
      </c>
      <c r="AM44" s="1090"/>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row>
    <row r="45" spans="1:80" ht="15.75" thickBot="1" x14ac:dyDescent="0.3">
      <c r="A45" s="31"/>
      <c r="B45" s="1117"/>
      <c r="C45" s="1117"/>
      <c r="D45" s="1118"/>
      <c r="E45" s="1113"/>
      <c r="F45" s="1114"/>
      <c r="G45" s="1114"/>
      <c r="H45" s="1114"/>
      <c r="I45" s="1115"/>
      <c r="J45" s="1073"/>
      <c r="K45" s="1074"/>
      <c r="L45" s="1074"/>
      <c r="M45" s="1074"/>
      <c r="N45" s="1074"/>
      <c r="O45" s="1075"/>
      <c r="P45" s="1073"/>
      <c r="Q45" s="1074"/>
      <c r="R45" s="1074"/>
      <c r="S45" s="1074"/>
      <c r="T45" s="1074"/>
      <c r="U45" s="1075"/>
      <c r="V45" s="1082"/>
      <c r="W45" s="1083"/>
      <c r="X45" s="1083"/>
      <c r="Y45" s="1083"/>
      <c r="Z45" s="1083"/>
      <c r="AA45" s="1084"/>
      <c r="AB45" s="1100"/>
      <c r="AC45" s="1101"/>
      <c r="AD45" s="1101"/>
      <c r="AE45" s="1101"/>
      <c r="AF45" s="1101"/>
      <c r="AG45" s="1102"/>
      <c r="AH45" s="1091"/>
      <c r="AI45" s="1092"/>
      <c r="AJ45" s="1092"/>
      <c r="AK45" s="1092"/>
      <c r="AL45" s="1092"/>
      <c r="AM45" s="1093"/>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row>
    <row r="46" spans="1:80" x14ac:dyDescent="0.25">
      <c r="A46" s="31"/>
      <c r="B46" s="31"/>
      <c r="C46" s="31"/>
      <c r="D46" s="31"/>
      <c r="E46" s="31"/>
      <c r="F46" s="31"/>
      <c r="G46" s="31"/>
      <c r="H46" s="31"/>
      <c r="I46" s="31"/>
      <c r="J46" s="1107" t="s">
        <v>103</v>
      </c>
      <c r="K46" s="1108"/>
      <c r="L46" s="1108"/>
      <c r="M46" s="1108"/>
      <c r="N46" s="1108"/>
      <c r="O46" s="1109"/>
      <c r="P46" s="1107" t="s">
        <v>102</v>
      </c>
      <c r="Q46" s="1108"/>
      <c r="R46" s="1108"/>
      <c r="S46" s="1108"/>
      <c r="T46" s="1108"/>
      <c r="U46" s="1109"/>
      <c r="V46" s="1107" t="s">
        <v>101</v>
      </c>
      <c r="W46" s="1108"/>
      <c r="X46" s="1108"/>
      <c r="Y46" s="1108"/>
      <c r="Z46" s="1108"/>
      <c r="AA46" s="1109"/>
      <c r="AB46" s="1107" t="s">
        <v>100</v>
      </c>
      <c r="AC46" s="1116"/>
      <c r="AD46" s="1108"/>
      <c r="AE46" s="1108"/>
      <c r="AF46" s="1108"/>
      <c r="AG46" s="1109"/>
      <c r="AH46" s="1107" t="s">
        <v>99</v>
      </c>
      <c r="AI46" s="1108"/>
      <c r="AJ46" s="1108"/>
      <c r="AK46" s="1108"/>
      <c r="AL46" s="1108"/>
      <c r="AM46" s="1109"/>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row>
    <row r="47" spans="1:80" x14ac:dyDescent="0.25">
      <c r="A47" s="31"/>
      <c r="B47" s="31"/>
      <c r="C47" s="31"/>
      <c r="D47" s="31"/>
      <c r="E47" s="31"/>
      <c r="F47" s="31"/>
      <c r="G47" s="31"/>
      <c r="H47" s="31"/>
      <c r="I47" s="31"/>
      <c r="J47" s="1110"/>
      <c r="K47" s="1111"/>
      <c r="L47" s="1111"/>
      <c r="M47" s="1111"/>
      <c r="N47" s="1111"/>
      <c r="O47" s="1112"/>
      <c r="P47" s="1110"/>
      <c r="Q47" s="1111"/>
      <c r="R47" s="1111"/>
      <c r="S47" s="1111"/>
      <c r="T47" s="1111"/>
      <c r="U47" s="1112"/>
      <c r="V47" s="1110"/>
      <c r="W47" s="1111"/>
      <c r="X47" s="1111"/>
      <c r="Y47" s="1111"/>
      <c r="Z47" s="1111"/>
      <c r="AA47" s="1112"/>
      <c r="AB47" s="1110"/>
      <c r="AC47" s="1111"/>
      <c r="AD47" s="1111"/>
      <c r="AE47" s="1111"/>
      <c r="AF47" s="1111"/>
      <c r="AG47" s="1112"/>
      <c r="AH47" s="1110"/>
      <c r="AI47" s="1111"/>
      <c r="AJ47" s="1111"/>
      <c r="AK47" s="1111"/>
      <c r="AL47" s="1111"/>
      <c r="AM47" s="1112"/>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row>
    <row r="48" spans="1:80" x14ac:dyDescent="0.25">
      <c r="A48" s="31"/>
      <c r="B48" s="31"/>
      <c r="C48" s="31"/>
      <c r="D48" s="31"/>
      <c r="E48" s="31"/>
      <c r="F48" s="31"/>
      <c r="G48" s="31"/>
      <c r="H48" s="31"/>
      <c r="I48" s="31"/>
      <c r="J48" s="1110"/>
      <c r="K48" s="1111"/>
      <c r="L48" s="1111"/>
      <c r="M48" s="1111"/>
      <c r="N48" s="1111"/>
      <c r="O48" s="1112"/>
      <c r="P48" s="1110"/>
      <c r="Q48" s="1111"/>
      <c r="R48" s="1111"/>
      <c r="S48" s="1111"/>
      <c r="T48" s="1111"/>
      <c r="U48" s="1112"/>
      <c r="V48" s="1110"/>
      <c r="W48" s="1111"/>
      <c r="X48" s="1111"/>
      <c r="Y48" s="1111"/>
      <c r="Z48" s="1111"/>
      <c r="AA48" s="1112"/>
      <c r="AB48" s="1110"/>
      <c r="AC48" s="1111"/>
      <c r="AD48" s="1111"/>
      <c r="AE48" s="1111"/>
      <c r="AF48" s="1111"/>
      <c r="AG48" s="1112"/>
      <c r="AH48" s="1110"/>
      <c r="AI48" s="1111"/>
      <c r="AJ48" s="1111"/>
      <c r="AK48" s="1111"/>
      <c r="AL48" s="1111"/>
      <c r="AM48" s="1112"/>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row>
    <row r="49" spans="1:80" x14ac:dyDescent="0.25">
      <c r="A49" s="31"/>
      <c r="B49" s="31"/>
      <c r="C49" s="31"/>
      <c r="D49" s="31"/>
      <c r="E49" s="31"/>
      <c r="F49" s="31"/>
      <c r="G49" s="31"/>
      <c r="H49" s="31"/>
      <c r="I49" s="31"/>
      <c r="J49" s="1110"/>
      <c r="K49" s="1111"/>
      <c r="L49" s="1111"/>
      <c r="M49" s="1111"/>
      <c r="N49" s="1111"/>
      <c r="O49" s="1112"/>
      <c r="P49" s="1110"/>
      <c r="Q49" s="1111"/>
      <c r="R49" s="1111"/>
      <c r="S49" s="1111"/>
      <c r="T49" s="1111"/>
      <c r="U49" s="1112"/>
      <c r="V49" s="1110"/>
      <c r="W49" s="1111"/>
      <c r="X49" s="1111"/>
      <c r="Y49" s="1111"/>
      <c r="Z49" s="1111"/>
      <c r="AA49" s="1112"/>
      <c r="AB49" s="1110"/>
      <c r="AC49" s="1111"/>
      <c r="AD49" s="1111"/>
      <c r="AE49" s="1111"/>
      <c r="AF49" s="1111"/>
      <c r="AG49" s="1112"/>
      <c r="AH49" s="1110"/>
      <c r="AI49" s="1111"/>
      <c r="AJ49" s="1111"/>
      <c r="AK49" s="1111"/>
      <c r="AL49" s="1111"/>
      <c r="AM49" s="1112"/>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row>
    <row r="50" spans="1:80" x14ac:dyDescent="0.25">
      <c r="A50" s="31"/>
      <c r="B50" s="31"/>
      <c r="C50" s="31"/>
      <c r="D50" s="31"/>
      <c r="E50" s="31"/>
      <c r="F50" s="31"/>
      <c r="G50" s="31"/>
      <c r="H50" s="31"/>
      <c r="I50" s="31"/>
      <c r="J50" s="1110"/>
      <c r="K50" s="1111"/>
      <c r="L50" s="1111"/>
      <c r="M50" s="1111"/>
      <c r="N50" s="1111"/>
      <c r="O50" s="1112"/>
      <c r="P50" s="1110"/>
      <c r="Q50" s="1111"/>
      <c r="R50" s="1111"/>
      <c r="S50" s="1111"/>
      <c r="T50" s="1111"/>
      <c r="U50" s="1112"/>
      <c r="V50" s="1110"/>
      <c r="W50" s="1111"/>
      <c r="X50" s="1111"/>
      <c r="Y50" s="1111"/>
      <c r="Z50" s="1111"/>
      <c r="AA50" s="1112"/>
      <c r="AB50" s="1110"/>
      <c r="AC50" s="1111"/>
      <c r="AD50" s="1111"/>
      <c r="AE50" s="1111"/>
      <c r="AF50" s="1111"/>
      <c r="AG50" s="1112"/>
      <c r="AH50" s="1110"/>
      <c r="AI50" s="1111"/>
      <c r="AJ50" s="1111"/>
      <c r="AK50" s="1111"/>
      <c r="AL50" s="1111"/>
      <c r="AM50" s="1112"/>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row>
    <row r="51" spans="1:80" ht="15.75" thickBot="1" x14ac:dyDescent="0.3">
      <c r="A51" s="31"/>
      <c r="B51" s="31"/>
      <c r="C51" s="31"/>
      <c r="D51" s="31"/>
      <c r="E51" s="31"/>
      <c r="F51" s="31"/>
      <c r="G51" s="31"/>
      <c r="H51" s="31"/>
      <c r="I51" s="31"/>
      <c r="J51" s="1113"/>
      <c r="K51" s="1114"/>
      <c r="L51" s="1114"/>
      <c r="M51" s="1114"/>
      <c r="N51" s="1114"/>
      <c r="O51" s="1115"/>
      <c r="P51" s="1113"/>
      <c r="Q51" s="1114"/>
      <c r="R51" s="1114"/>
      <c r="S51" s="1114"/>
      <c r="T51" s="1114"/>
      <c r="U51" s="1115"/>
      <c r="V51" s="1113"/>
      <c r="W51" s="1114"/>
      <c r="X51" s="1114"/>
      <c r="Y51" s="1114"/>
      <c r="Z51" s="1114"/>
      <c r="AA51" s="1115"/>
      <c r="AB51" s="1113"/>
      <c r="AC51" s="1114"/>
      <c r="AD51" s="1114"/>
      <c r="AE51" s="1114"/>
      <c r="AF51" s="1114"/>
      <c r="AG51" s="1115"/>
      <c r="AH51" s="1113"/>
      <c r="AI51" s="1114"/>
      <c r="AJ51" s="1114"/>
      <c r="AK51" s="1114"/>
      <c r="AL51" s="1114"/>
      <c r="AM51" s="1115"/>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row>
    <row r="52" spans="1:80"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row>
    <row r="53" spans="1:80" ht="15" customHeight="1" x14ac:dyDescent="0.25">
      <c r="A53" s="31"/>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row>
    <row r="54" spans="1:80" ht="15" customHeight="1" x14ac:dyDescent="0.25">
      <c r="A54" s="31"/>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row>
    <row r="55" spans="1:80"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row>
    <row r="56" spans="1:80"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row>
    <row r="57" spans="1:80"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row>
    <row r="58" spans="1:80"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row>
    <row r="59" spans="1:80"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row>
    <row r="60" spans="1:80"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row>
    <row r="61" spans="1:80"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row>
    <row r="62" spans="1:80"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row>
    <row r="63" spans="1:80"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row>
    <row r="64" spans="1:80"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row>
    <row r="65" spans="1:80"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row>
    <row r="66" spans="1:80"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row>
    <row r="67" spans="1:80"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row>
    <row r="68" spans="1:80"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row>
    <row r="69" spans="1:80"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row>
    <row r="70" spans="1:80"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row>
    <row r="71" spans="1:80"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row>
    <row r="72" spans="1:80"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row>
    <row r="73" spans="1:80"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row>
    <row r="74" spans="1:80"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row>
    <row r="75" spans="1:80"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row>
    <row r="76" spans="1:80"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row>
    <row r="77" spans="1:80"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row>
    <row r="78" spans="1:80"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row>
    <row r="79" spans="1:80"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80"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row>
    <row r="115" spans="1:63"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row>
    <row r="116" spans="1:63"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row>
    <row r="117" spans="1:63"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row>
    <row r="118" spans="1:63"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row>
    <row r="119" spans="1:63"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row>
    <row r="120" spans="1:63"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row>
    <row r="121" spans="1:63"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row>
    <row r="122" spans="1:63" x14ac:dyDescent="0.25">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row>
    <row r="123" spans="1:63" x14ac:dyDescent="0.25">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row>
    <row r="124" spans="1:63" x14ac:dyDescent="0.25">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row>
    <row r="125" spans="1:63" x14ac:dyDescent="0.25">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row>
    <row r="126" spans="1:63" x14ac:dyDescent="0.25">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row>
    <row r="127" spans="1:63" x14ac:dyDescent="0.25">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row>
    <row r="128" spans="1:63" x14ac:dyDescent="0.25">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row>
    <row r="129" spans="2:63" x14ac:dyDescent="0.25">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row>
    <row r="130" spans="2:63" x14ac:dyDescent="0.25">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row>
    <row r="131" spans="2:63" x14ac:dyDescent="0.25">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row>
    <row r="132" spans="2:63" x14ac:dyDescent="0.25">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row>
    <row r="133" spans="2:63" x14ac:dyDescent="0.25">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row>
    <row r="134" spans="2:63" x14ac:dyDescent="0.25">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row>
    <row r="135" spans="2:63" x14ac:dyDescent="0.25">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row>
    <row r="136" spans="2:63" x14ac:dyDescent="0.25">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row>
    <row r="137" spans="2:63" x14ac:dyDescent="0.25">
      <c r="B137" s="31"/>
      <c r="C137" s="31"/>
      <c r="D137" s="31"/>
      <c r="E137" s="31"/>
      <c r="F137" s="31"/>
      <c r="G137" s="31"/>
      <c r="H137" s="31"/>
      <c r="I137" s="31"/>
    </row>
    <row r="138" spans="2:63" x14ac:dyDescent="0.25">
      <c r="B138" s="31"/>
      <c r="C138" s="31"/>
      <c r="D138" s="31"/>
      <c r="E138" s="31"/>
      <c r="F138" s="31"/>
      <c r="G138" s="31"/>
      <c r="H138" s="31"/>
      <c r="I138" s="31"/>
    </row>
    <row r="139" spans="2:63" x14ac:dyDescent="0.25">
      <c r="B139" s="31"/>
      <c r="C139" s="31"/>
      <c r="D139" s="31"/>
      <c r="E139" s="31"/>
      <c r="F139" s="31"/>
      <c r="G139" s="31"/>
      <c r="H139" s="31"/>
      <c r="I139" s="31"/>
    </row>
    <row r="140" spans="2:63" x14ac:dyDescent="0.25">
      <c r="B140" s="31"/>
      <c r="C140" s="31"/>
      <c r="D140" s="31"/>
      <c r="E140" s="31"/>
      <c r="F140" s="31"/>
      <c r="G140" s="31"/>
      <c r="H140" s="31"/>
      <c r="I140" s="31"/>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K55"/>
  <sheetViews>
    <sheetView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31"/>
      <c r="B1" s="1155" t="s">
        <v>46</v>
      </c>
      <c r="C1" s="1155"/>
      <c r="D1" s="1155"/>
      <c r="E1" s="31"/>
      <c r="F1" s="31"/>
      <c r="G1" s="31"/>
      <c r="H1" s="31"/>
      <c r="I1" s="31"/>
      <c r="J1" s="31"/>
      <c r="K1" s="31"/>
      <c r="L1" s="31"/>
      <c r="M1" s="31"/>
      <c r="N1" s="31"/>
      <c r="O1" s="31"/>
      <c r="P1" s="31"/>
      <c r="Q1" s="31"/>
      <c r="R1" s="31"/>
      <c r="S1" s="31"/>
      <c r="T1" s="31"/>
      <c r="U1" s="31"/>
      <c r="V1" s="31"/>
      <c r="W1" s="31"/>
      <c r="X1" s="31"/>
      <c r="Y1" s="31"/>
      <c r="Z1" s="31"/>
      <c r="AA1" s="31"/>
      <c r="AB1" s="31"/>
      <c r="AC1" s="31"/>
      <c r="AD1" s="31"/>
      <c r="AE1" s="31"/>
    </row>
    <row r="2" spans="1:37"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row>
    <row r="3" spans="1:37" ht="25.5" x14ac:dyDescent="0.25">
      <c r="A3" s="31"/>
      <c r="B3" s="3"/>
      <c r="C3" s="4" t="s">
        <v>43</v>
      </c>
      <c r="D3" s="4" t="s">
        <v>2</v>
      </c>
      <c r="E3" s="31"/>
      <c r="F3" s="31"/>
      <c r="G3" s="31"/>
      <c r="H3" s="31"/>
      <c r="I3" s="31"/>
      <c r="J3" s="31"/>
      <c r="K3" s="31"/>
      <c r="L3" s="31"/>
      <c r="M3" s="31"/>
      <c r="N3" s="31"/>
      <c r="O3" s="31"/>
      <c r="P3" s="31"/>
      <c r="Q3" s="31"/>
      <c r="R3" s="31"/>
      <c r="S3" s="31"/>
      <c r="T3" s="31"/>
      <c r="U3" s="31"/>
      <c r="V3" s="31"/>
      <c r="W3" s="31"/>
      <c r="X3" s="31"/>
      <c r="Y3" s="31"/>
      <c r="Z3" s="31"/>
      <c r="AA3" s="31"/>
      <c r="AB3" s="31"/>
      <c r="AC3" s="31"/>
      <c r="AD3" s="31"/>
      <c r="AE3" s="31"/>
    </row>
    <row r="4" spans="1:37" ht="51" x14ac:dyDescent="0.25">
      <c r="A4" s="31"/>
      <c r="B4" s="5" t="s">
        <v>42</v>
      </c>
      <c r="C4" s="6" t="s">
        <v>93</v>
      </c>
      <c r="D4" s="7">
        <v>0.2</v>
      </c>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7" ht="51" x14ac:dyDescent="0.25">
      <c r="A5" s="31"/>
      <c r="B5" s="8" t="s">
        <v>44</v>
      </c>
      <c r="C5" s="9" t="s">
        <v>94</v>
      </c>
      <c r="D5" s="10">
        <v>0.4</v>
      </c>
      <c r="E5" s="31"/>
      <c r="F5" s="31"/>
      <c r="G5" s="31"/>
      <c r="H5" s="31"/>
      <c r="I5" s="31"/>
      <c r="J5" s="31"/>
      <c r="K5" s="31"/>
      <c r="L5" s="31"/>
      <c r="M5" s="31"/>
      <c r="N5" s="31"/>
      <c r="O5" s="31"/>
      <c r="P5" s="31"/>
      <c r="Q5" s="31"/>
      <c r="R5" s="31"/>
      <c r="S5" s="31"/>
      <c r="T5" s="31"/>
      <c r="U5" s="31"/>
      <c r="V5" s="31"/>
      <c r="W5" s="31"/>
      <c r="X5" s="31"/>
      <c r="Y5" s="31"/>
      <c r="Z5" s="31"/>
      <c r="AA5" s="31"/>
      <c r="AB5" s="31"/>
      <c r="AC5" s="31"/>
      <c r="AD5" s="31"/>
      <c r="AE5" s="31"/>
    </row>
    <row r="6" spans="1:37" ht="51" x14ac:dyDescent="0.25">
      <c r="A6" s="31"/>
      <c r="B6" s="11" t="s">
        <v>98</v>
      </c>
      <c r="C6" s="9" t="s">
        <v>95</v>
      </c>
      <c r="D6" s="10">
        <v>0.6</v>
      </c>
      <c r="E6" s="31"/>
      <c r="F6" s="31"/>
      <c r="G6" s="31"/>
      <c r="H6" s="31"/>
      <c r="I6" s="31"/>
      <c r="J6" s="31"/>
      <c r="K6" s="31"/>
      <c r="L6" s="31"/>
      <c r="M6" s="31"/>
      <c r="N6" s="31"/>
      <c r="O6" s="31"/>
      <c r="P6" s="31"/>
      <c r="Q6" s="31"/>
      <c r="R6" s="31"/>
      <c r="S6" s="31"/>
      <c r="T6" s="31"/>
      <c r="U6" s="31"/>
      <c r="V6" s="31"/>
      <c r="W6" s="31"/>
      <c r="X6" s="31"/>
      <c r="Y6" s="31"/>
      <c r="Z6" s="31"/>
      <c r="AA6" s="31"/>
      <c r="AB6" s="31"/>
      <c r="AC6" s="31"/>
      <c r="AD6" s="31"/>
      <c r="AE6" s="31"/>
    </row>
    <row r="7" spans="1:37" ht="76.5" x14ac:dyDescent="0.25">
      <c r="A7" s="31"/>
      <c r="B7" s="12" t="s">
        <v>4</v>
      </c>
      <c r="C7" s="9" t="s">
        <v>96</v>
      </c>
      <c r="D7" s="10">
        <v>0.8</v>
      </c>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7" ht="51" x14ac:dyDescent="0.25">
      <c r="A8" s="31"/>
      <c r="B8" s="13" t="s">
        <v>45</v>
      </c>
      <c r="C8" s="9" t="s">
        <v>97</v>
      </c>
      <c r="D8" s="10">
        <v>1</v>
      </c>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7" x14ac:dyDescent="0.25">
      <c r="A9" s="31"/>
      <c r="B9" s="52"/>
      <c r="C9" s="52"/>
      <c r="D9" s="52"/>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row>
    <row r="10" spans="1:37" ht="16.5" x14ac:dyDescent="0.25">
      <c r="A10" s="31"/>
      <c r="B10" s="53"/>
      <c r="C10" s="52"/>
      <c r="D10" s="52"/>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row>
    <row r="11" spans="1:37" x14ac:dyDescent="0.25">
      <c r="A11" s="31"/>
      <c r="B11" s="52"/>
      <c r="C11" s="52"/>
      <c r="D11" s="52"/>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row>
    <row r="12" spans="1:37" x14ac:dyDescent="0.25">
      <c r="A12" s="31"/>
      <c r="B12" s="52"/>
      <c r="C12" s="52"/>
      <c r="D12" s="52"/>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row>
    <row r="13" spans="1:37" x14ac:dyDescent="0.25">
      <c r="A13" s="31"/>
      <c r="B13" s="52"/>
      <c r="C13" s="52"/>
      <c r="D13" s="52"/>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row>
    <row r="14" spans="1:37" x14ac:dyDescent="0.25">
      <c r="A14" s="31"/>
      <c r="B14" s="52"/>
      <c r="C14" s="52"/>
      <c r="D14" s="5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row>
    <row r="15" spans="1:37" x14ac:dyDescent="0.25">
      <c r="A15" s="31"/>
      <c r="B15" s="52"/>
      <c r="C15" s="52"/>
      <c r="D15" s="52"/>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row>
    <row r="16" spans="1:37" x14ac:dyDescent="0.25">
      <c r="A16" s="31"/>
      <c r="B16" s="52"/>
      <c r="C16" s="52"/>
      <c r="D16" s="52"/>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row>
    <row r="17" spans="1:37" x14ac:dyDescent="0.25">
      <c r="A17" s="31"/>
      <c r="B17" s="52"/>
      <c r="C17" s="52"/>
      <c r="D17" s="52"/>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row>
    <row r="18" spans="1:37" x14ac:dyDescent="0.25">
      <c r="A18" s="31"/>
      <c r="B18" s="52"/>
      <c r="C18" s="52"/>
      <c r="D18" s="52"/>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row>
    <row r="19" spans="1:37"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row>
    <row r="20" spans="1:37"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row>
    <row r="21" spans="1:37"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row>
    <row r="22" spans="1:37"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row>
    <row r="23" spans="1:37"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row>
    <row r="24" spans="1:37"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row>
    <row r="25" spans="1:37"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row>
    <row r="26" spans="1:37"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row>
    <row r="27" spans="1:37"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row>
    <row r="28" spans="1:37"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row>
    <row r="29" spans="1:37"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row>
    <row r="30" spans="1:37"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row>
    <row r="31" spans="1:37"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row>
    <row r="32" spans="1:37"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row>
    <row r="33" spans="1:31" x14ac:dyDescent="0.25">
      <c r="A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5">
      <c r="A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5">
      <c r="A35" s="31"/>
    </row>
    <row r="36" spans="1:31" x14ac:dyDescent="0.25">
      <c r="A36" s="31"/>
    </row>
    <row r="37" spans="1:31" x14ac:dyDescent="0.25">
      <c r="A37" s="31"/>
    </row>
    <row r="38" spans="1:31" x14ac:dyDescent="0.25">
      <c r="A38" s="31"/>
    </row>
    <row r="39" spans="1:31" x14ac:dyDescent="0.25">
      <c r="A39" s="31"/>
    </row>
    <row r="40" spans="1:31" x14ac:dyDescent="0.25">
      <c r="A40" s="31"/>
    </row>
    <row r="41" spans="1:31" x14ac:dyDescent="0.25">
      <c r="A41" s="31"/>
    </row>
    <row r="42" spans="1:31" x14ac:dyDescent="0.25">
      <c r="A42" s="31"/>
    </row>
    <row r="43" spans="1:31" x14ac:dyDescent="0.25">
      <c r="A43" s="31"/>
    </row>
    <row r="44" spans="1:31" x14ac:dyDescent="0.25">
      <c r="A44" s="31"/>
    </row>
    <row r="45" spans="1:31" x14ac:dyDescent="0.25">
      <c r="A45" s="31"/>
    </row>
    <row r="46" spans="1:31" x14ac:dyDescent="0.25">
      <c r="A46" s="31"/>
    </row>
    <row r="47" spans="1:31" x14ac:dyDescent="0.25">
      <c r="A47" s="31"/>
    </row>
    <row r="48" spans="1:31" x14ac:dyDescent="0.25">
      <c r="A48" s="31"/>
    </row>
    <row r="49" spans="1:1" x14ac:dyDescent="0.25">
      <c r="A49" s="31"/>
    </row>
    <row r="50" spans="1:1" x14ac:dyDescent="0.25">
      <c r="A50" s="31"/>
    </row>
    <row r="51" spans="1:1" x14ac:dyDescent="0.25">
      <c r="A51" s="31"/>
    </row>
    <row r="52" spans="1:1" x14ac:dyDescent="0.25">
      <c r="A52" s="31"/>
    </row>
    <row r="53" spans="1:1" x14ac:dyDescent="0.25">
      <c r="A53" s="31"/>
    </row>
    <row r="54" spans="1:1" x14ac:dyDescent="0.25">
      <c r="A54" s="31"/>
    </row>
    <row r="55" spans="1:1" x14ac:dyDescent="0.25">
      <c r="A55" s="31"/>
    </row>
  </sheetData>
  <mergeCells count="1">
    <mergeCell ref="B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U232"/>
  <sheetViews>
    <sheetView topLeftCell="A2" zoomScale="50" zoomScaleNormal="50" workbookViewId="0">
      <selection activeCell="B13" sqref="B1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31"/>
      <c r="B1" s="1156" t="s">
        <v>54</v>
      </c>
      <c r="C1" s="1156"/>
      <c r="D1" s="1156"/>
      <c r="E1" s="31"/>
      <c r="F1" s="31"/>
      <c r="G1" s="31"/>
      <c r="H1" s="31"/>
      <c r="I1" s="31"/>
      <c r="J1" s="31"/>
      <c r="K1" s="31"/>
      <c r="L1" s="31"/>
      <c r="M1" s="31"/>
      <c r="N1" s="31"/>
      <c r="O1" s="31"/>
      <c r="P1" s="31"/>
      <c r="Q1" s="31"/>
      <c r="R1" s="31"/>
      <c r="S1" s="31"/>
      <c r="T1" s="31"/>
      <c r="U1" s="31"/>
    </row>
    <row r="2" spans="1:21" x14ac:dyDescent="0.25">
      <c r="A2" s="31"/>
      <c r="B2" s="31"/>
      <c r="C2" s="31"/>
      <c r="D2" s="31"/>
      <c r="E2" s="31"/>
      <c r="F2" s="31"/>
      <c r="G2" s="31"/>
      <c r="H2" s="31"/>
      <c r="I2" s="31"/>
      <c r="J2" s="31"/>
      <c r="K2" s="31"/>
      <c r="L2" s="31"/>
      <c r="M2" s="31"/>
      <c r="N2" s="31"/>
      <c r="O2" s="31"/>
      <c r="P2" s="31"/>
      <c r="Q2" s="31"/>
      <c r="R2" s="31"/>
      <c r="S2" s="31"/>
      <c r="T2" s="31"/>
      <c r="U2" s="31"/>
    </row>
    <row r="3" spans="1:21" ht="30" x14ac:dyDescent="0.25">
      <c r="A3" s="31"/>
      <c r="B3" s="49"/>
      <c r="C3" s="21" t="s">
        <v>47</v>
      </c>
      <c r="D3" s="21" t="s">
        <v>48</v>
      </c>
      <c r="E3" s="31"/>
      <c r="F3" s="31"/>
      <c r="G3" s="31"/>
      <c r="H3" s="31"/>
      <c r="I3" s="31"/>
      <c r="J3" s="31"/>
      <c r="K3" s="31"/>
      <c r="L3" s="31"/>
      <c r="M3" s="31"/>
      <c r="N3" s="31"/>
      <c r="O3" s="31"/>
      <c r="P3" s="31"/>
      <c r="Q3" s="31"/>
      <c r="R3" s="31"/>
      <c r="S3" s="31"/>
      <c r="T3" s="31"/>
      <c r="U3" s="31"/>
    </row>
    <row r="4" spans="1:21" ht="33.75" x14ac:dyDescent="0.25">
      <c r="A4" s="48" t="s">
        <v>74</v>
      </c>
      <c r="B4" s="24" t="s">
        <v>92</v>
      </c>
      <c r="C4" s="29" t="s">
        <v>143</v>
      </c>
      <c r="D4" s="22" t="s">
        <v>88</v>
      </c>
      <c r="E4" s="31"/>
      <c r="F4" s="31"/>
      <c r="G4" s="31"/>
      <c r="H4" s="31"/>
      <c r="I4" s="31"/>
      <c r="J4" s="31"/>
      <c r="K4" s="31"/>
      <c r="L4" s="31"/>
      <c r="M4" s="31"/>
      <c r="N4" s="31"/>
      <c r="O4" s="31"/>
      <c r="P4" s="31"/>
      <c r="Q4" s="31"/>
      <c r="R4" s="31"/>
      <c r="S4" s="31"/>
      <c r="T4" s="31"/>
      <c r="U4" s="31"/>
    </row>
    <row r="5" spans="1:21" ht="67.5" x14ac:dyDescent="0.25">
      <c r="A5" s="48" t="s">
        <v>75</v>
      </c>
      <c r="B5" s="25" t="s">
        <v>50</v>
      </c>
      <c r="C5" s="30" t="s">
        <v>84</v>
      </c>
      <c r="D5" s="23" t="s">
        <v>89</v>
      </c>
      <c r="E5" s="31"/>
      <c r="F5" s="31"/>
      <c r="G5" s="31"/>
      <c r="H5" s="31"/>
      <c r="I5" s="31"/>
      <c r="J5" s="31"/>
      <c r="K5" s="31"/>
      <c r="L5" s="31"/>
      <c r="M5" s="31"/>
      <c r="N5" s="31"/>
      <c r="O5" s="31"/>
      <c r="P5" s="31"/>
      <c r="Q5" s="31"/>
      <c r="R5" s="31"/>
      <c r="S5" s="31"/>
      <c r="T5" s="31"/>
      <c r="U5" s="31"/>
    </row>
    <row r="6" spans="1:21" ht="67.5" x14ac:dyDescent="0.25">
      <c r="A6" s="48" t="s">
        <v>72</v>
      </c>
      <c r="B6" s="26" t="s">
        <v>51</v>
      </c>
      <c r="C6" s="30" t="s">
        <v>85</v>
      </c>
      <c r="D6" s="23" t="s">
        <v>91</v>
      </c>
      <c r="E6" s="31"/>
      <c r="F6" s="31"/>
      <c r="G6" s="31"/>
      <c r="H6" s="31"/>
      <c r="I6" s="31"/>
      <c r="J6" s="31"/>
      <c r="K6" s="31"/>
      <c r="L6" s="31"/>
      <c r="M6" s="31"/>
      <c r="N6" s="31"/>
      <c r="O6" s="31"/>
      <c r="P6" s="31"/>
      <c r="Q6" s="31"/>
      <c r="R6" s="31"/>
      <c r="S6" s="31"/>
      <c r="T6" s="31"/>
      <c r="U6" s="31"/>
    </row>
    <row r="7" spans="1:21" ht="101.25" x14ac:dyDescent="0.25">
      <c r="A7" s="48" t="s">
        <v>5</v>
      </c>
      <c r="B7" s="27" t="s">
        <v>52</v>
      </c>
      <c r="C7" s="30" t="s">
        <v>86</v>
      </c>
      <c r="D7" s="23" t="s">
        <v>90</v>
      </c>
      <c r="E7" s="31"/>
      <c r="F7" s="31"/>
      <c r="G7" s="31"/>
      <c r="H7" s="31"/>
      <c r="I7" s="31"/>
      <c r="J7" s="31"/>
      <c r="K7" s="31"/>
      <c r="L7" s="31"/>
      <c r="M7" s="31"/>
      <c r="N7" s="31"/>
      <c r="O7" s="31"/>
      <c r="P7" s="31"/>
      <c r="Q7" s="31"/>
      <c r="R7" s="31"/>
      <c r="S7" s="31"/>
      <c r="T7" s="31"/>
      <c r="U7" s="31"/>
    </row>
    <row r="8" spans="1:21" ht="67.5" x14ac:dyDescent="0.25">
      <c r="A8" s="48" t="s">
        <v>76</v>
      </c>
      <c r="B8" s="28" t="s">
        <v>53</v>
      </c>
      <c r="C8" s="30" t="s">
        <v>87</v>
      </c>
      <c r="D8" s="23" t="s">
        <v>109</v>
      </c>
      <c r="E8" s="31"/>
      <c r="F8" s="31"/>
      <c r="G8" s="31"/>
      <c r="H8" s="31"/>
      <c r="I8" s="31"/>
      <c r="J8" s="31"/>
      <c r="K8" s="31"/>
      <c r="L8" s="31"/>
      <c r="M8" s="31"/>
      <c r="N8" s="31"/>
      <c r="O8" s="31"/>
      <c r="P8" s="31"/>
      <c r="Q8" s="31"/>
      <c r="R8" s="31"/>
      <c r="S8" s="31"/>
      <c r="T8" s="31"/>
      <c r="U8" s="31"/>
    </row>
    <row r="9" spans="1:21" ht="20.25" x14ac:dyDescent="0.25">
      <c r="A9" s="48"/>
      <c r="B9" s="48"/>
      <c r="C9" s="50"/>
      <c r="D9" s="50"/>
      <c r="E9" s="31"/>
      <c r="F9" s="31"/>
      <c r="G9" s="31"/>
      <c r="H9" s="31"/>
      <c r="I9" s="31"/>
      <c r="J9" s="31"/>
      <c r="K9" s="31"/>
      <c r="L9" s="31"/>
      <c r="M9" s="31"/>
      <c r="N9" s="31"/>
      <c r="O9" s="31"/>
      <c r="P9" s="31"/>
      <c r="Q9" s="31"/>
      <c r="R9" s="31"/>
      <c r="S9" s="31"/>
      <c r="T9" s="31"/>
      <c r="U9" s="31"/>
    </row>
    <row r="10" spans="1:21" ht="16.5" x14ac:dyDescent="0.25">
      <c r="A10" s="48"/>
      <c r="B10" s="51"/>
      <c r="C10" s="51"/>
      <c r="D10" s="51"/>
      <c r="E10" s="31"/>
      <c r="F10" s="31"/>
      <c r="G10" s="31"/>
      <c r="H10" s="31"/>
      <c r="I10" s="31"/>
      <c r="J10" s="31"/>
      <c r="K10" s="31"/>
      <c r="L10" s="31"/>
      <c r="M10" s="31"/>
      <c r="N10" s="31"/>
      <c r="O10" s="31"/>
      <c r="P10" s="31"/>
      <c r="Q10" s="31"/>
      <c r="R10" s="31"/>
      <c r="S10" s="31"/>
      <c r="T10" s="31"/>
      <c r="U10" s="31"/>
    </row>
    <row r="11" spans="1:21" x14ac:dyDescent="0.25">
      <c r="A11" s="48"/>
      <c r="B11" s="48" t="s">
        <v>82</v>
      </c>
      <c r="C11" s="48" t="s">
        <v>131</v>
      </c>
      <c r="D11" s="48" t="s">
        <v>138</v>
      </c>
      <c r="E11" s="31"/>
      <c r="F11" s="31"/>
      <c r="G11" s="31"/>
      <c r="H11" s="31"/>
      <c r="I11" s="31"/>
      <c r="J11" s="31"/>
      <c r="K11" s="31"/>
      <c r="L11" s="31"/>
      <c r="M11" s="31"/>
      <c r="N11" s="31"/>
      <c r="O11" s="31"/>
      <c r="P11" s="31"/>
      <c r="Q11" s="31"/>
      <c r="R11" s="31"/>
      <c r="S11" s="31"/>
      <c r="T11" s="31"/>
      <c r="U11" s="31"/>
    </row>
    <row r="12" spans="1:21" x14ac:dyDescent="0.25">
      <c r="A12" s="48"/>
      <c r="B12" s="48" t="s">
        <v>80</v>
      </c>
      <c r="C12" s="48" t="s">
        <v>135</v>
      </c>
      <c r="D12" s="48" t="s">
        <v>139</v>
      </c>
      <c r="E12" s="31"/>
      <c r="F12" s="31"/>
      <c r="G12" s="31"/>
      <c r="H12" s="31"/>
      <c r="I12" s="31"/>
      <c r="J12" s="31"/>
      <c r="K12" s="31"/>
      <c r="L12" s="31"/>
      <c r="M12" s="31"/>
      <c r="N12" s="31"/>
      <c r="O12" s="31"/>
      <c r="P12" s="31"/>
      <c r="Q12" s="31"/>
      <c r="R12" s="31"/>
      <c r="S12" s="31"/>
      <c r="T12" s="31"/>
      <c r="U12" s="31"/>
    </row>
    <row r="13" spans="1:21" x14ac:dyDescent="0.25">
      <c r="A13" s="48"/>
      <c r="B13" s="48"/>
      <c r="C13" s="48" t="s">
        <v>134</v>
      </c>
      <c r="D13" s="48" t="s">
        <v>140</v>
      </c>
      <c r="E13" s="31"/>
      <c r="F13" s="31"/>
      <c r="G13" s="31"/>
      <c r="H13" s="31"/>
      <c r="I13" s="31"/>
      <c r="J13" s="31"/>
      <c r="K13" s="31"/>
      <c r="L13" s="31"/>
      <c r="M13" s="31"/>
      <c r="N13" s="31"/>
      <c r="O13" s="31"/>
      <c r="P13" s="31"/>
      <c r="Q13" s="31"/>
      <c r="R13" s="31"/>
      <c r="S13" s="31"/>
      <c r="T13" s="31"/>
      <c r="U13" s="31"/>
    </row>
    <row r="14" spans="1:21" x14ac:dyDescent="0.25">
      <c r="A14" s="48"/>
      <c r="B14" s="48"/>
      <c r="C14" s="48" t="s">
        <v>136</v>
      </c>
      <c r="D14" s="48" t="s">
        <v>141</v>
      </c>
      <c r="E14" s="31"/>
      <c r="F14" s="31"/>
      <c r="G14" s="31"/>
      <c r="H14" s="31"/>
      <c r="I14" s="31"/>
      <c r="J14" s="31"/>
      <c r="K14" s="31"/>
      <c r="L14" s="31"/>
      <c r="M14" s="31"/>
      <c r="N14" s="31"/>
      <c r="O14" s="31"/>
      <c r="P14" s="31"/>
      <c r="Q14" s="31"/>
      <c r="R14" s="31"/>
      <c r="S14" s="31"/>
      <c r="T14" s="31"/>
      <c r="U14" s="31"/>
    </row>
    <row r="15" spans="1:21" x14ac:dyDescent="0.25">
      <c r="A15" s="48"/>
      <c r="B15" s="48"/>
      <c r="C15" s="48" t="s">
        <v>137</v>
      </c>
      <c r="D15" s="48" t="s">
        <v>142</v>
      </c>
      <c r="E15" s="31"/>
      <c r="F15" s="31"/>
      <c r="G15" s="31"/>
      <c r="H15" s="31"/>
      <c r="I15" s="31"/>
      <c r="J15" s="31"/>
      <c r="K15" s="31"/>
      <c r="L15" s="31"/>
      <c r="M15" s="31"/>
      <c r="N15" s="31"/>
      <c r="O15" s="31"/>
      <c r="P15" s="31"/>
      <c r="Q15" s="31"/>
      <c r="R15" s="31"/>
      <c r="S15" s="31"/>
      <c r="T15" s="31"/>
      <c r="U15" s="31"/>
    </row>
    <row r="16" spans="1:21" x14ac:dyDescent="0.25">
      <c r="A16" s="48"/>
      <c r="B16" s="48"/>
      <c r="C16" s="48"/>
      <c r="D16" s="48"/>
      <c r="E16" s="31"/>
      <c r="F16" s="31"/>
      <c r="G16" s="31"/>
      <c r="H16" s="31"/>
      <c r="I16" s="31"/>
      <c r="J16" s="31"/>
      <c r="K16" s="31"/>
      <c r="L16" s="31"/>
      <c r="M16" s="31"/>
      <c r="N16" s="31"/>
      <c r="O16" s="31"/>
    </row>
    <row r="17" spans="1:15" x14ac:dyDescent="0.25">
      <c r="A17" s="48"/>
      <c r="B17" s="48"/>
      <c r="C17" s="48"/>
      <c r="D17" s="48"/>
      <c r="E17" s="31"/>
      <c r="F17" s="31"/>
      <c r="G17" s="31"/>
      <c r="H17" s="31"/>
      <c r="I17" s="31"/>
      <c r="J17" s="31"/>
      <c r="K17" s="31"/>
      <c r="L17" s="31"/>
      <c r="M17" s="31"/>
      <c r="N17" s="31"/>
      <c r="O17" s="31"/>
    </row>
    <row r="18" spans="1:15" x14ac:dyDescent="0.25">
      <c r="A18" s="48"/>
      <c r="B18" s="52"/>
      <c r="C18" s="52"/>
      <c r="D18" s="52"/>
      <c r="E18" s="31"/>
      <c r="F18" s="31"/>
      <c r="G18" s="31"/>
      <c r="H18" s="31"/>
      <c r="I18" s="31"/>
      <c r="J18" s="31"/>
      <c r="K18" s="31"/>
      <c r="L18" s="31"/>
      <c r="M18" s="31"/>
      <c r="N18" s="31"/>
      <c r="O18" s="31"/>
    </row>
    <row r="19" spans="1:15" x14ac:dyDescent="0.25">
      <c r="A19" s="48"/>
      <c r="B19" s="52"/>
      <c r="C19" s="52"/>
      <c r="D19" s="52"/>
      <c r="E19" s="31"/>
      <c r="F19" s="31"/>
      <c r="G19" s="31"/>
      <c r="H19" s="31"/>
      <c r="I19" s="31"/>
      <c r="J19" s="31"/>
      <c r="K19" s="31"/>
      <c r="L19" s="31"/>
      <c r="M19" s="31"/>
      <c r="N19" s="31"/>
      <c r="O19" s="31"/>
    </row>
    <row r="20" spans="1:15" x14ac:dyDescent="0.25">
      <c r="A20" s="48"/>
      <c r="B20" s="52"/>
      <c r="C20" s="52"/>
      <c r="D20" s="52"/>
      <c r="E20" s="31"/>
      <c r="F20" s="31"/>
      <c r="G20" s="31"/>
      <c r="H20" s="31"/>
      <c r="I20" s="31"/>
      <c r="J20" s="31"/>
      <c r="K20" s="31"/>
      <c r="L20" s="31"/>
      <c r="M20" s="31"/>
      <c r="N20" s="31"/>
      <c r="O20" s="31"/>
    </row>
    <row r="21" spans="1:15" x14ac:dyDescent="0.25">
      <c r="A21" s="48"/>
      <c r="B21" s="52"/>
      <c r="C21" s="52"/>
      <c r="D21" s="52"/>
      <c r="E21" s="31"/>
      <c r="F21" s="31"/>
      <c r="G21" s="31"/>
      <c r="H21" s="31"/>
      <c r="I21" s="31"/>
      <c r="J21" s="31"/>
      <c r="K21" s="31"/>
      <c r="L21" s="31"/>
      <c r="M21" s="31"/>
      <c r="N21" s="31"/>
      <c r="O21" s="31"/>
    </row>
    <row r="22" spans="1:15" ht="20.25" x14ac:dyDescent="0.25">
      <c r="A22" s="48"/>
      <c r="B22" s="48"/>
      <c r="C22" s="50"/>
      <c r="D22" s="50"/>
      <c r="E22" s="31"/>
      <c r="F22" s="31"/>
      <c r="G22" s="31"/>
      <c r="H22" s="31"/>
      <c r="I22" s="31"/>
      <c r="J22" s="31"/>
      <c r="K22" s="31"/>
      <c r="L22" s="31"/>
      <c r="M22" s="31"/>
      <c r="N22" s="31"/>
      <c r="O22" s="31"/>
    </row>
    <row r="23" spans="1:15" ht="20.25" x14ac:dyDescent="0.25">
      <c r="A23" s="48"/>
      <c r="B23" s="48"/>
      <c r="C23" s="50"/>
      <c r="D23" s="50"/>
      <c r="E23" s="31"/>
      <c r="F23" s="31"/>
      <c r="G23" s="31"/>
      <c r="H23" s="31"/>
      <c r="I23" s="31"/>
      <c r="J23" s="31"/>
      <c r="K23" s="31"/>
      <c r="L23" s="31"/>
      <c r="M23" s="31"/>
      <c r="N23" s="31"/>
      <c r="O23" s="31"/>
    </row>
    <row r="24" spans="1:15" ht="20.25" x14ac:dyDescent="0.25">
      <c r="A24" s="48"/>
      <c r="B24" s="48"/>
      <c r="C24" s="50"/>
      <c r="D24" s="50"/>
      <c r="E24" s="31"/>
      <c r="F24" s="31"/>
      <c r="G24" s="31"/>
      <c r="H24" s="31"/>
      <c r="I24" s="31"/>
      <c r="J24" s="31"/>
      <c r="K24" s="31"/>
      <c r="L24" s="31"/>
      <c r="M24" s="31"/>
      <c r="N24" s="31"/>
      <c r="O24" s="31"/>
    </row>
    <row r="25" spans="1:15" ht="20.25" x14ac:dyDescent="0.25">
      <c r="A25" s="48"/>
      <c r="B25" s="48"/>
      <c r="C25" s="50"/>
      <c r="D25" s="50"/>
      <c r="E25" s="31"/>
      <c r="F25" s="31"/>
      <c r="G25" s="31"/>
      <c r="H25" s="31"/>
      <c r="I25" s="31"/>
      <c r="J25" s="31"/>
      <c r="K25" s="31"/>
      <c r="L25" s="31"/>
      <c r="M25" s="31"/>
      <c r="N25" s="31"/>
      <c r="O25" s="31"/>
    </row>
    <row r="26" spans="1:15" ht="20.25" x14ac:dyDescent="0.25">
      <c r="A26" s="48"/>
      <c r="B26" s="48"/>
      <c r="C26" s="50"/>
      <c r="D26" s="50"/>
      <c r="E26" s="31"/>
      <c r="F26" s="31"/>
      <c r="G26" s="31"/>
      <c r="H26" s="31"/>
      <c r="I26" s="31"/>
      <c r="J26" s="31"/>
      <c r="K26" s="31"/>
      <c r="L26" s="31"/>
      <c r="M26" s="31"/>
      <c r="N26" s="31"/>
      <c r="O26" s="31"/>
    </row>
    <row r="27" spans="1:15" ht="20.25" x14ac:dyDescent="0.25">
      <c r="A27" s="48"/>
      <c r="B27" s="48"/>
      <c r="C27" s="50"/>
      <c r="D27" s="50"/>
      <c r="E27" s="31"/>
      <c r="F27" s="31"/>
      <c r="G27" s="31"/>
      <c r="H27" s="31"/>
      <c r="I27" s="31"/>
      <c r="J27" s="31"/>
      <c r="K27" s="31"/>
      <c r="L27" s="31"/>
      <c r="M27" s="31"/>
      <c r="N27" s="31"/>
      <c r="O27" s="31"/>
    </row>
    <row r="28" spans="1:15" ht="20.25" x14ac:dyDescent="0.25">
      <c r="A28" s="48"/>
      <c r="B28" s="48"/>
      <c r="C28" s="50"/>
      <c r="D28" s="50"/>
      <c r="E28" s="31"/>
      <c r="F28" s="31"/>
      <c r="G28" s="31"/>
      <c r="H28" s="31"/>
      <c r="I28" s="31"/>
      <c r="J28" s="31"/>
      <c r="K28" s="31"/>
      <c r="L28" s="31"/>
      <c r="M28" s="31"/>
      <c r="N28" s="31"/>
      <c r="O28" s="31"/>
    </row>
    <row r="29" spans="1:15" ht="20.25" x14ac:dyDescent="0.25">
      <c r="A29" s="48"/>
      <c r="B29" s="48"/>
      <c r="C29" s="50"/>
      <c r="D29" s="50"/>
      <c r="E29" s="31"/>
      <c r="F29" s="31"/>
      <c r="G29" s="31"/>
      <c r="H29" s="31"/>
      <c r="I29" s="31"/>
      <c r="J29" s="31"/>
      <c r="K29" s="31"/>
      <c r="L29" s="31"/>
      <c r="M29" s="31"/>
      <c r="N29" s="31"/>
      <c r="O29" s="31"/>
    </row>
    <row r="30" spans="1:15" ht="20.25" x14ac:dyDescent="0.25">
      <c r="A30" s="48"/>
      <c r="B30" s="48"/>
      <c r="C30" s="50"/>
      <c r="D30" s="50"/>
      <c r="E30" s="31"/>
      <c r="F30" s="31"/>
      <c r="G30" s="31"/>
      <c r="H30" s="31"/>
      <c r="I30" s="31"/>
      <c r="J30" s="31"/>
      <c r="K30" s="31"/>
      <c r="L30" s="31"/>
      <c r="M30" s="31"/>
      <c r="N30" s="31"/>
      <c r="O30" s="31"/>
    </row>
    <row r="31" spans="1:15" ht="20.25" x14ac:dyDescent="0.25">
      <c r="A31" s="48"/>
      <c r="B31" s="48"/>
      <c r="C31" s="50"/>
      <c r="D31" s="50"/>
      <c r="E31" s="31"/>
      <c r="F31" s="31"/>
      <c r="G31" s="31"/>
      <c r="H31" s="31"/>
      <c r="I31" s="31"/>
      <c r="J31" s="31"/>
      <c r="K31" s="31"/>
      <c r="L31" s="31"/>
      <c r="M31" s="31"/>
      <c r="N31" s="31"/>
      <c r="O31" s="31"/>
    </row>
    <row r="32" spans="1:15" ht="20.25" x14ac:dyDescent="0.25">
      <c r="A32" s="48"/>
      <c r="B32" s="48"/>
      <c r="C32" s="50"/>
      <c r="D32" s="50"/>
      <c r="E32" s="31"/>
      <c r="F32" s="31"/>
      <c r="G32" s="31"/>
      <c r="H32" s="31"/>
      <c r="I32" s="31"/>
      <c r="J32" s="31"/>
      <c r="K32" s="31"/>
      <c r="L32" s="31"/>
      <c r="M32" s="31"/>
      <c r="N32" s="31"/>
      <c r="O32" s="31"/>
    </row>
    <row r="33" spans="1:15" ht="20.25" x14ac:dyDescent="0.25">
      <c r="A33" s="48"/>
      <c r="B33" s="48"/>
      <c r="C33" s="50"/>
      <c r="D33" s="50"/>
      <c r="E33" s="31"/>
      <c r="F33" s="31"/>
      <c r="G33" s="31"/>
      <c r="H33" s="31"/>
      <c r="I33" s="31"/>
      <c r="J33" s="31"/>
      <c r="K33" s="31"/>
      <c r="L33" s="31"/>
      <c r="M33" s="31"/>
      <c r="N33" s="31"/>
      <c r="O33" s="31"/>
    </row>
    <row r="34" spans="1:15" ht="20.25" x14ac:dyDescent="0.25">
      <c r="A34" s="48"/>
      <c r="B34" s="48"/>
      <c r="C34" s="50"/>
      <c r="D34" s="50"/>
      <c r="E34" s="31"/>
      <c r="F34" s="31"/>
      <c r="G34" s="31"/>
      <c r="H34" s="31"/>
      <c r="I34" s="31"/>
      <c r="J34" s="31"/>
      <c r="K34" s="31"/>
      <c r="L34" s="31"/>
      <c r="M34" s="31"/>
      <c r="N34" s="31"/>
      <c r="O34" s="31"/>
    </row>
    <row r="35" spans="1:15" ht="20.25" x14ac:dyDescent="0.25">
      <c r="A35" s="48"/>
      <c r="B35" s="48"/>
      <c r="C35" s="50"/>
      <c r="D35" s="50"/>
      <c r="E35" s="31"/>
      <c r="F35" s="31"/>
      <c r="G35" s="31"/>
      <c r="H35" s="31"/>
      <c r="I35" s="31"/>
      <c r="J35" s="31"/>
      <c r="K35" s="31"/>
      <c r="L35" s="31"/>
      <c r="M35" s="31"/>
      <c r="N35" s="31"/>
      <c r="O35" s="31"/>
    </row>
    <row r="36" spans="1:15" ht="20.25" x14ac:dyDescent="0.25">
      <c r="A36" s="48"/>
      <c r="B36" s="48"/>
      <c r="C36" s="50"/>
      <c r="D36" s="50"/>
      <c r="E36" s="31"/>
      <c r="F36" s="31"/>
      <c r="G36" s="31"/>
      <c r="H36" s="31"/>
      <c r="I36" s="31"/>
      <c r="J36" s="31"/>
      <c r="K36" s="31"/>
      <c r="L36" s="31"/>
      <c r="M36" s="31"/>
      <c r="N36" s="31"/>
      <c r="O36" s="31"/>
    </row>
    <row r="37" spans="1:15" ht="20.25" x14ac:dyDescent="0.25">
      <c r="A37" s="48"/>
      <c r="B37" s="48"/>
      <c r="C37" s="50"/>
      <c r="D37" s="50"/>
      <c r="E37" s="31"/>
      <c r="F37" s="31"/>
      <c r="G37" s="31"/>
      <c r="H37" s="31"/>
      <c r="I37" s="31"/>
      <c r="J37" s="31"/>
      <c r="K37" s="31"/>
      <c r="L37" s="31"/>
      <c r="M37" s="31"/>
      <c r="N37" s="31"/>
      <c r="O37" s="31"/>
    </row>
    <row r="38" spans="1:15" ht="20.25" x14ac:dyDescent="0.25">
      <c r="A38" s="48"/>
      <c r="B38" s="48"/>
      <c r="C38" s="50"/>
      <c r="D38" s="50"/>
      <c r="E38" s="31"/>
      <c r="F38" s="31"/>
      <c r="G38" s="31"/>
      <c r="H38" s="31"/>
      <c r="I38" s="31"/>
      <c r="J38" s="31"/>
      <c r="K38" s="31"/>
      <c r="L38" s="31"/>
      <c r="M38" s="31"/>
      <c r="N38" s="31"/>
      <c r="O38" s="31"/>
    </row>
    <row r="39" spans="1:15" ht="20.25" x14ac:dyDescent="0.25">
      <c r="A39" s="48"/>
      <c r="B39" s="48"/>
      <c r="C39" s="50"/>
      <c r="D39" s="50"/>
      <c r="E39" s="31"/>
      <c r="F39" s="31"/>
      <c r="G39" s="31"/>
      <c r="H39" s="31"/>
      <c r="I39" s="31"/>
      <c r="J39" s="31"/>
      <c r="K39" s="31"/>
      <c r="L39" s="31"/>
      <c r="M39" s="31"/>
      <c r="N39" s="31"/>
      <c r="O39" s="31"/>
    </row>
    <row r="40" spans="1:15" ht="20.25" x14ac:dyDescent="0.25">
      <c r="A40" s="48"/>
      <c r="B40" s="48"/>
      <c r="C40" s="50"/>
      <c r="D40" s="50"/>
      <c r="E40" s="31"/>
      <c r="F40" s="31"/>
      <c r="G40" s="31"/>
      <c r="H40" s="31"/>
      <c r="I40" s="31"/>
      <c r="J40" s="31"/>
      <c r="K40" s="31"/>
      <c r="L40" s="31"/>
      <c r="M40" s="31"/>
      <c r="N40" s="31"/>
      <c r="O40" s="31"/>
    </row>
    <row r="41" spans="1:15" ht="20.25" x14ac:dyDescent="0.25">
      <c r="A41" s="48"/>
      <c r="B41" s="48"/>
      <c r="C41" s="50"/>
      <c r="D41" s="50"/>
      <c r="E41" s="31"/>
      <c r="F41" s="31"/>
      <c r="G41" s="31"/>
      <c r="H41" s="31"/>
      <c r="I41" s="31"/>
      <c r="J41" s="31"/>
      <c r="K41" s="31"/>
      <c r="L41" s="31"/>
      <c r="M41" s="31"/>
      <c r="N41" s="31"/>
      <c r="O41" s="31"/>
    </row>
    <row r="42" spans="1:15" ht="20.25" x14ac:dyDescent="0.25">
      <c r="A42" s="48"/>
      <c r="B42" s="48"/>
      <c r="C42" s="50"/>
      <c r="D42" s="50"/>
      <c r="E42" s="31"/>
      <c r="F42" s="31"/>
      <c r="G42" s="31"/>
      <c r="H42" s="31"/>
      <c r="I42" s="31"/>
      <c r="J42" s="31"/>
      <c r="K42" s="31"/>
      <c r="L42" s="31"/>
      <c r="M42" s="31"/>
      <c r="N42" s="31"/>
      <c r="O42" s="31"/>
    </row>
    <row r="43" spans="1:15" ht="20.25" x14ac:dyDescent="0.25">
      <c r="A43" s="48"/>
      <c r="B43" s="48"/>
      <c r="C43" s="50"/>
      <c r="D43" s="50"/>
      <c r="E43" s="31"/>
      <c r="F43" s="31"/>
      <c r="G43" s="31"/>
      <c r="H43" s="31"/>
      <c r="I43" s="31"/>
      <c r="J43" s="31"/>
      <c r="K43" s="31"/>
      <c r="L43" s="31"/>
      <c r="M43" s="31"/>
      <c r="N43" s="31"/>
      <c r="O43" s="31"/>
    </row>
    <row r="44" spans="1:15" ht="20.25" x14ac:dyDescent="0.25">
      <c r="A44" s="48"/>
      <c r="B44" s="48"/>
      <c r="C44" s="50"/>
      <c r="D44" s="50"/>
      <c r="E44" s="31"/>
      <c r="F44" s="31"/>
      <c r="G44" s="31"/>
      <c r="H44" s="31"/>
      <c r="I44" s="31"/>
      <c r="J44" s="31"/>
      <c r="K44" s="31"/>
      <c r="L44" s="31"/>
      <c r="M44" s="31"/>
      <c r="N44" s="31"/>
      <c r="O44" s="31"/>
    </row>
    <row r="45" spans="1:15" ht="20.25" x14ac:dyDescent="0.25">
      <c r="A45" s="48"/>
      <c r="B45" s="48"/>
      <c r="C45" s="50"/>
      <c r="D45" s="50"/>
      <c r="E45" s="31"/>
      <c r="F45" s="31"/>
      <c r="G45" s="31"/>
      <c r="H45" s="31"/>
      <c r="I45" s="31"/>
      <c r="J45" s="31"/>
      <c r="K45" s="31"/>
      <c r="L45" s="31"/>
      <c r="M45" s="31"/>
      <c r="N45" s="31"/>
      <c r="O45" s="31"/>
    </row>
    <row r="46" spans="1:15" ht="20.25" x14ac:dyDescent="0.25">
      <c r="A46" s="48"/>
      <c r="B46" s="48"/>
      <c r="C46" s="50"/>
      <c r="D46" s="50"/>
      <c r="E46" s="31"/>
      <c r="F46" s="31"/>
      <c r="G46" s="31"/>
      <c r="H46" s="31"/>
      <c r="I46" s="31"/>
      <c r="J46" s="31"/>
      <c r="K46" s="31"/>
      <c r="L46" s="31"/>
      <c r="M46" s="31"/>
      <c r="N46" s="31"/>
      <c r="O46" s="31"/>
    </row>
    <row r="47" spans="1:15" ht="20.25" x14ac:dyDescent="0.25">
      <c r="A47" s="48"/>
      <c r="B47" s="48"/>
      <c r="C47" s="50"/>
      <c r="D47" s="50"/>
      <c r="E47" s="31"/>
      <c r="F47" s="31"/>
      <c r="G47" s="31"/>
      <c r="H47" s="31"/>
      <c r="I47" s="31"/>
      <c r="J47" s="31"/>
      <c r="K47" s="31"/>
      <c r="L47" s="31"/>
      <c r="M47" s="31"/>
      <c r="N47" s="31"/>
      <c r="O47" s="31"/>
    </row>
    <row r="48" spans="1:15" ht="20.25" x14ac:dyDescent="0.25">
      <c r="A48" s="48"/>
      <c r="B48" s="48"/>
      <c r="C48" s="50"/>
      <c r="D48" s="50"/>
      <c r="E48" s="31"/>
      <c r="F48" s="31"/>
      <c r="G48" s="31"/>
      <c r="H48" s="31"/>
      <c r="I48" s="31"/>
      <c r="J48" s="31"/>
      <c r="K48" s="31"/>
      <c r="L48" s="31"/>
      <c r="M48" s="31"/>
      <c r="N48" s="31"/>
      <c r="O48" s="31"/>
    </row>
    <row r="49" spans="1:15" ht="20.25" x14ac:dyDescent="0.25">
      <c r="A49" s="48"/>
      <c r="B49" s="48"/>
      <c r="C49" s="50"/>
      <c r="D49" s="50"/>
      <c r="E49" s="31"/>
      <c r="F49" s="31"/>
      <c r="G49" s="31"/>
      <c r="H49" s="31"/>
      <c r="I49" s="31"/>
      <c r="J49" s="31"/>
      <c r="K49" s="31"/>
      <c r="L49" s="31"/>
      <c r="M49" s="31"/>
      <c r="N49" s="31"/>
      <c r="O49" s="31"/>
    </row>
    <row r="50" spans="1:15" ht="20.25" x14ac:dyDescent="0.25">
      <c r="A50" s="48"/>
      <c r="B50" s="48"/>
      <c r="C50" s="50"/>
      <c r="D50" s="50"/>
      <c r="E50" s="31"/>
      <c r="F50" s="31"/>
      <c r="G50" s="31"/>
      <c r="H50" s="31"/>
      <c r="I50" s="31"/>
      <c r="J50" s="31"/>
      <c r="K50" s="31"/>
      <c r="L50" s="31"/>
      <c r="M50" s="31"/>
      <c r="N50" s="31"/>
      <c r="O50" s="31"/>
    </row>
    <row r="51" spans="1:15" ht="20.25" x14ac:dyDescent="0.25">
      <c r="A51" s="48"/>
      <c r="B51" s="48"/>
      <c r="C51" s="50"/>
      <c r="D51" s="50"/>
      <c r="E51" s="31"/>
      <c r="F51" s="31"/>
      <c r="G51" s="31"/>
      <c r="H51" s="31"/>
      <c r="I51" s="31"/>
      <c r="J51" s="31"/>
      <c r="K51" s="31"/>
      <c r="L51" s="31"/>
      <c r="M51" s="31"/>
      <c r="N51" s="31"/>
      <c r="O51" s="31"/>
    </row>
    <row r="52" spans="1:15" ht="20.25" x14ac:dyDescent="0.25">
      <c r="A52" s="48"/>
      <c r="B52" s="15"/>
      <c r="C52" s="20"/>
      <c r="D52" s="20"/>
    </row>
    <row r="53" spans="1:15" ht="20.25" x14ac:dyDescent="0.25">
      <c r="A53" s="48"/>
      <c r="B53" s="15"/>
      <c r="C53" s="20"/>
      <c r="D53" s="20"/>
    </row>
    <row r="54" spans="1:15" ht="20.25" x14ac:dyDescent="0.25">
      <c r="A54" s="48"/>
      <c r="B54" s="15"/>
      <c r="C54" s="20"/>
      <c r="D54" s="20"/>
    </row>
    <row r="55" spans="1:15" ht="20.25" x14ac:dyDescent="0.25">
      <c r="A55" s="48"/>
      <c r="B55" s="15"/>
      <c r="C55" s="20"/>
      <c r="D55" s="20"/>
    </row>
    <row r="56" spans="1:15" ht="20.25" x14ac:dyDescent="0.25">
      <c r="A56" s="48"/>
      <c r="B56" s="15"/>
      <c r="C56" s="20"/>
      <c r="D56" s="20"/>
    </row>
    <row r="57" spans="1:15" ht="20.25" x14ac:dyDescent="0.25">
      <c r="A57" s="48"/>
      <c r="B57" s="15"/>
      <c r="C57" s="20"/>
      <c r="D57" s="20"/>
    </row>
    <row r="58" spans="1:15" ht="20.25" x14ac:dyDescent="0.25">
      <c r="A58" s="48"/>
      <c r="B58" s="15"/>
      <c r="C58" s="20"/>
      <c r="D58" s="20"/>
    </row>
    <row r="59" spans="1:15" ht="20.25" x14ac:dyDescent="0.25">
      <c r="A59" s="48"/>
      <c r="B59" s="15"/>
      <c r="C59" s="20"/>
      <c r="D59" s="20"/>
    </row>
    <row r="60" spans="1:15" ht="20.25" x14ac:dyDescent="0.25">
      <c r="A60" s="48"/>
      <c r="B60" s="15"/>
      <c r="C60" s="20"/>
      <c r="D60" s="20"/>
    </row>
    <row r="61" spans="1:15" ht="20.25" x14ac:dyDescent="0.25">
      <c r="A61" s="48"/>
      <c r="B61" s="15"/>
      <c r="C61" s="20"/>
      <c r="D61" s="20"/>
    </row>
    <row r="62" spans="1:15" ht="20.25" x14ac:dyDescent="0.25">
      <c r="A62" s="48"/>
      <c r="B62" s="15"/>
      <c r="C62" s="20"/>
      <c r="D62" s="20"/>
    </row>
    <row r="63" spans="1:15" ht="20.25" x14ac:dyDescent="0.25">
      <c r="A63" s="48"/>
      <c r="B63" s="15"/>
      <c r="C63" s="20"/>
      <c r="D63" s="20"/>
    </row>
    <row r="64" spans="1:15" ht="20.25" x14ac:dyDescent="0.25">
      <c r="A64" s="48"/>
      <c r="B64" s="15"/>
      <c r="C64" s="20"/>
      <c r="D64" s="20"/>
    </row>
    <row r="65" spans="1:4" ht="20.25" x14ac:dyDescent="0.25">
      <c r="A65" s="48"/>
      <c r="B65" s="15"/>
      <c r="C65" s="20"/>
      <c r="D65" s="20"/>
    </row>
    <row r="66" spans="1:4" ht="20.25" x14ac:dyDescent="0.25">
      <c r="A66" s="48"/>
      <c r="B66" s="15"/>
      <c r="C66" s="20"/>
      <c r="D66" s="20"/>
    </row>
    <row r="67" spans="1:4" ht="20.25" x14ac:dyDescent="0.25">
      <c r="A67" s="48"/>
      <c r="B67" s="15"/>
      <c r="C67" s="20"/>
      <c r="D67" s="20"/>
    </row>
    <row r="68" spans="1:4" ht="20.25" x14ac:dyDescent="0.25">
      <c r="A68" s="48"/>
      <c r="B68" s="15"/>
      <c r="C68" s="20"/>
      <c r="D68" s="20"/>
    </row>
    <row r="69" spans="1:4" ht="20.25" x14ac:dyDescent="0.25">
      <c r="A69" s="48"/>
      <c r="B69" s="15"/>
      <c r="C69" s="20"/>
      <c r="D69" s="20"/>
    </row>
    <row r="70" spans="1:4" ht="20.25" x14ac:dyDescent="0.25">
      <c r="A70" s="48"/>
      <c r="B70" s="15"/>
      <c r="C70" s="20"/>
      <c r="D70" s="20"/>
    </row>
    <row r="71" spans="1:4" ht="20.25" x14ac:dyDescent="0.25">
      <c r="A71" s="48"/>
      <c r="B71" s="15"/>
      <c r="C71" s="20"/>
      <c r="D71" s="20"/>
    </row>
    <row r="72" spans="1:4" ht="20.25" x14ac:dyDescent="0.25">
      <c r="A72" s="48"/>
      <c r="B72" s="15"/>
      <c r="C72" s="20"/>
      <c r="D72" s="20"/>
    </row>
    <row r="73" spans="1:4" ht="20.25" x14ac:dyDescent="0.25">
      <c r="A73" s="48"/>
      <c r="B73" s="15"/>
      <c r="C73" s="20"/>
      <c r="D73" s="20"/>
    </row>
    <row r="74" spans="1:4" ht="20.25" x14ac:dyDescent="0.25">
      <c r="A74" s="48"/>
      <c r="B74" s="15"/>
      <c r="C74" s="20"/>
      <c r="D74" s="20"/>
    </row>
    <row r="75" spans="1:4" ht="20.25" x14ac:dyDescent="0.25">
      <c r="A75" s="48"/>
      <c r="B75" s="15"/>
      <c r="C75" s="20"/>
      <c r="D75" s="20"/>
    </row>
    <row r="76" spans="1:4" ht="20.25" x14ac:dyDescent="0.25">
      <c r="A76" s="48"/>
      <c r="B76" s="15"/>
      <c r="C76" s="20"/>
      <c r="D76" s="20"/>
    </row>
    <row r="77" spans="1:4" ht="20.25" x14ac:dyDescent="0.25">
      <c r="A77" s="48"/>
      <c r="B77" s="15"/>
      <c r="C77" s="20"/>
      <c r="D77" s="20"/>
    </row>
    <row r="78" spans="1:4" ht="20.25" x14ac:dyDescent="0.25">
      <c r="A78" s="48"/>
      <c r="B78" s="15"/>
      <c r="C78" s="20"/>
      <c r="D78" s="20"/>
    </row>
    <row r="79" spans="1:4" ht="20.25" x14ac:dyDescent="0.25">
      <c r="A79" s="48"/>
      <c r="B79" s="15"/>
      <c r="C79" s="20"/>
      <c r="D79" s="20"/>
    </row>
    <row r="80" spans="1:4" ht="20.25" x14ac:dyDescent="0.25">
      <c r="A80" s="48"/>
      <c r="B80" s="15"/>
      <c r="C80" s="20"/>
      <c r="D80" s="20"/>
    </row>
    <row r="81" spans="1:4" ht="20.25" x14ac:dyDescent="0.25">
      <c r="A81" s="48"/>
      <c r="B81" s="15"/>
      <c r="C81" s="20"/>
      <c r="D81" s="20"/>
    </row>
    <row r="82" spans="1:4" ht="20.25" x14ac:dyDescent="0.25">
      <c r="A82" s="48"/>
      <c r="B82" s="15"/>
      <c r="C82" s="20"/>
      <c r="D82" s="20"/>
    </row>
    <row r="83" spans="1:4" ht="20.25" x14ac:dyDescent="0.25">
      <c r="A83" s="48"/>
      <c r="B83" s="15"/>
      <c r="C83" s="20"/>
      <c r="D83" s="20"/>
    </row>
    <row r="84" spans="1:4" ht="20.25" x14ac:dyDescent="0.25">
      <c r="A84" s="48"/>
      <c r="B84" s="15"/>
      <c r="C84" s="20"/>
      <c r="D84" s="20"/>
    </row>
    <row r="85" spans="1:4" ht="20.25" x14ac:dyDescent="0.25">
      <c r="A85" s="48"/>
      <c r="B85" s="15"/>
      <c r="C85" s="20"/>
      <c r="D85" s="20"/>
    </row>
    <row r="86" spans="1:4" ht="20.25" x14ac:dyDescent="0.25">
      <c r="A86" s="48"/>
      <c r="B86" s="15"/>
      <c r="C86" s="20"/>
      <c r="D86" s="20"/>
    </row>
    <row r="87" spans="1:4" ht="20.25" x14ac:dyDescent="0.25">
      <c r="A87" s="48"/>
      <c r="B87" s="15"/>
      <c r="C87" s="20"/>
      <c r="D87" s="20"/>
    </row>
    <row r="88" spans="1:4" ht="20.25" x14ac:dyDescent="0.25">
      <c r="A88" s="48"/>
      <c r="B88" s="15"/>
      <c r="C88" s="20"/>
      <c r="D88" s="20"/>
    </row>
    <row r="89" spans="1:4" ht="20.25" x14ac:dyDescent="0.25">
      <c r="A89" s="48"/>
      <c r="B89" s="15"/>
      <c r="C89" s="20"/>
      <c r="D89" s="20"/>
    </row>
    <row r="90" spans="1:4" ht="20.25" x14ac:dyDescent="0.25">
      <c r="A90" s="48"/>
      <c r="B90" s="15"/>
      <c r="C90" s="20"/>
      <c r="D90" s="20"/>
    </row>
    <row r="91" spans="1:4" ht="20.25" x14ac:dyDescent="0.25">
      <c r="A91" s="48"/>
      <c r="B91" s="15"/>
      <c r="C91" s="20"/>
      <c r="D91" s="20"/>
    </row>
    <row r="92" spans="1:4" ht="20.25" x14ac:dyDescent="0.25">
      <c r="A92" s="48"/>
      <c r="B92" s="15"/>
      <c r="C92" s="20"/>
      <c r="D92" s="20"/>
    </row>
    <row r="93" spans="1:4" ht="20.25" x14ac:dyDescent="0.25">
      <c r="A93" s="48"/>
      <c r="B93" s="15"/>
      <c r="C93" s="20"/>
      <c r="D93" s="20"/>
    </row>
    <row r="94" spans="1:4" ht="20.25" x14ac:dyDescent="0.25">
      <c r="A94" s="48"/>
      <c r="B94" s="15"/>
      <c r="C94" s="20"/>
      <c r="D94" s="20"/>
    </row>
    <row r="95" spans="1:4" ht="20.25" x14ac:dyDescent="0.25">
      <c r="A95" s="48"/>
      <c r="B95" s="15"/>
      <c r="C95" s="20"/>
      <c r="D95" s="20"/>
    </row>
    <row r="96" spans="1:4" ht="20.25" x14ac:dyDescent="0.25">
      <c r="A96" s="48"/>
      <c r="B96" s="15"/>
      <c r="C96" s="20"/>
      <c r="D96" s="20"/>
    </row>
    <row r="97" spans="1:4" ht="20.25" x14ac:dyDescent="0.25">
      <c r="A97" s="48"/>
      <c r="B97" s="15"/>
      <c r="C97" s="20"/>
      <c r="D97" s="20"/>
    </row>
    <row r="98" spans="1:4" ht="20.25" x14ac:dyDescent="0.25">
      <c r="A98" s="48"/>
      <c r="B98" s="15"/>
      <c r="C98" s="20"/>
      <c r="D98" s="20"/>
    </row>
    <row r="99" spans="1:4" ht="20.25" x14ac:dyDescent="0.25">
      <c r="A99" s="48"/>
      <c r="B99" s="15"/>
      <c r="C99" s="20"/>
      <c r="D99" s="20"/>
    </row>
    <row r="100" spans="1:4" ht="20.25" x14ac:dyDescent="0.25">
      <c r="A100" s="48"/>
      <c r="B100" s="15"/>
      <c r="C100" s="20"/>
      <c r="D100" s="20"/>
    </row>
    <row r="101" spans="1:4" ht="20.25" x14ac:dyDescent="0.25">
      <c r="A101" s="48"/>
      <c r="B101" s="15"/>
      <c r="C101" s="20"/>
      <c r="D101" s="20"/>
    </row>
    <row r="102" spans="1:4" ht="20.25" x14ac:dyDescent="0.25">
      <c r="A102" s="48"/>
      <c r="B102" s="15"/>
      <c r="C102" s="20"/>
      <c r="D102" s="20"/>
    </row>
    <row r="103" spans="1:4" ht="20.25" x14ac:dyDescent="0.25">
      <c r="A103" s="48"/>
      <c r="B103" s="15"/>
      <c r="C103" s="20"/>
      <c r="D103" s="20"/>
    </row>
    <row r="104" spans="1:4" ht="20.25" x14ac:dyDescent="0.25">
      <c r="A104" s="48"/>
      <c r="B104" s="15"/>
      <c r="C104" s="20"/>
      <c r="D104" s="20"/>
    </row>
    <row r="105" spans="1:4" ht="20.25" x14ac:dyDescent="0.25">
      <c r="A105" s="48"/>
      <c r="B105" s="15"/>
      <c r="C105" s="20"/>
      <c r="D105" s="20"/>
    </row>
    <row r="106" spans="1:4" ht="20.25" x14ac:dyDescent="0.25">
      <c r="A106" s="48"/>
      <c r="B106" s="15"/>
      <c r="C106" s="20"/>
      <c r="D106" s="20"/>
    </row>
    <row r="107" spans="1:4" ht="20.25" x14ac:dyDescent="0.25">
      <c r="A107" s="48"/>
      <c r="B107" s="15"/>
      <c r="C107" s="20"/>
      <c r="D107" s="20"/>
    </row>
    <row r="108" spans="1:4" ht="20.25" x14ac:dyDescent="0.25">
      <c r="A108" s="48"/>
      <c r="B108" s="15"/>
      <c r="C108" s="20"/>
      <c r="D108" s="20"/>
    </row>
    <row r="109" spans="1:4" ht="20.25" x14ac:dyDescent="0.25">
      <c r="A109" s="48"/>
      <c r="B109" s="15"/>
      <c r="C109" s="20"/>
      <c r="D109" s="20"/>
    </row>
    <row r="110" spans="1:4" ht="20.25" x14ac:dyDescent="0.25">
      <c r="A110" s="48"/>
      <c r="B110" s="15"/>
      <c r="C110" s="20"/>
      <c r="D110" s="20"/>
    </row>
    <row r="111" spans="1:4" ht="20.25" x14ac:dyDescent="0.25">
      <c r="A111" s="48"/>
      <c r="B111" s="15"/>
      <c r="C111" s="20"/>
      <c r="D111" s="20"/>
    </row>
    <row r="112" spans="1:4" ht="20.25" x14ac:dyDescent="0.25">
      <c r="A112" s="48"/>
      <c r="B112" s="15"/>
      <c r="C112" s="20"/>
      <c r="D112" s="20"/>
    </row>
    <row r="113" spans="1:4" ht="20.25" x14ac:dyDescent="0.25">
      <c r="A113" s="48"/>
      <c r="B113" s="15"/>
      <c r="C113" s="20"/>
      <c r="D113" s="20"/>
    </row>
    <row r="114" spans="1:4" ht="20.25" x14ac:dyDescent="0.25">
      <c r="A114" s="48"/>
      <c r="B114" s="15"/>
      <c r="C114" s="20"/>
      <c r="D114" s="20"/>
    </row>
    <row r="115" spans="1:4" ht="20.25" x14ac:dyDescent="0.25">
      <c r="A115" s="48"/>
      <c r="B115" s="15"/>
      <c r="C115" s="20"/>
      <c r="D115" s="20"/>
    </row>
    <row r="116" spans="1:4" ht="20.25" x14ac:dyDescent="0.25">
      <c r="A116" s="48"/>
      <c r="B116" s="15"/>
      <c r="C116" s="20"/>
      <c r="D116" s="20"/>
    </row>
    <row r="117" spans="1:4" ht="20.25" x14ac:dyDescent="0.25">
      <c r="A117" s="48"/>
      <c r="B117" s="15"/>
      <c r="C117" s="20"/>
      <c r="D117" s="20"/>
    </row>
    <row r="118" spans="1:4" ht="20.25" x14ac:dyDescent="0.25">
      <c r="A118" s="48"/>
      <c r="B118" s="15"/>
      <c r="C118" s="20"/>
      <c r="D118" s="20"/>
    </row>
    <row r="119" spans="1:4" ht="20.25" x14ac:dyDescent="0.25">
      <c r="A119" s="48"/>
      <c r="B119" s="15"/>
      <c r="C119" s="20"/>
      <c r="D119" s="20"/>
    </row>
    <row r="120" spans="1:4" ht="20.25" x14ac:dyDescent="0.25">
      <c r="A120" s="48"/>
      <c r="B120" s="15"/>
      <c r="C120" s="20"/>
      <c r="D120" s="20"/>
    </row>
    <row r="121" spans="1:4" ht="20.25" x14ac:dyDescent="0.25">
      <c r="A121" s="48"/>
      <c r="B121" s="15"/>
      <c r="C121" s="20"/>
      <c r="D121" s="20"/>
    </row>
    <row r="122" spans="1:4" ht="20.25" x14ac:dyDescent="0.25">
      <c r="A122" s="48"/>
      <c r="B122" s="15"/>
      <c r="C122" s="20"/>
      <c r="D122" s="20"/>
    </row>
    <row r="123" spans="1:4" ht="20.25" x14ac:dyDescent="0.25">
      <c r="A123" s="48"/>
      <c r="B123" s="15"/>
      <c r="C123" s="20"/>
      <c r="D123" s="20"/>
    </row>
    <row r="124" spans="1:4" ht="20.25" x14ac:dyDescent="0.25">
      <c r="A124" s="48"/>
      <c r="B124" s="15"/>
      <c r="C124" s="20"/>
      <c r="D124" s="20"/>
    </row>
    <row r="125" spans="1:4" ht="20.25" x14ac:dyDescent="0.25">
      <c r="A125" s="48"/>
      <c r="B125" s="15"/>
      <c r="C125" s="20"/>
      <c r="D125" s="20"/>
    </row>
    <row r="126" spans="1:4" ht="20.25" x14ac:dyDescent="0.25">
      <c r="A126" s="48"/>
      <c r="B126" s="15"/>
      <c r="C126" s="20"/>
      <c r="D126" s="20"/>
    </row>
    <row r="127" spans="1:4" ht="20.25" x14ac:dyDescent="0.25">
      <c r="A127" s="48"/>
      <c r="B127" s="15"/>
      <c r="C127" s="20"/>
      <c r="D127" s="20"/>
    </row>
    <row r="128" spans="1:4" ht="20.25" x14ac:dyDescent="0.25">
      <c r="A128" s="48"/>
      <c r="B128" s="15"/>
      <c r="C128" s="20"/>
      <c r="D128" s="20"/>
    </row>
    <row r="129" spans="1:4" ht="20.25" x14ac:dyDescent="0.25">
      <c r="A129" s="48"/>
      <c r="B129" s="15"/>
      <c r="C129" s="20"/>
      <c r="D129" s="20"/>
    </row>
    <row r="130" spans="1:4" ht="20.25" x14ac:dyDescent="0.25">
      <c r="A130" s="48"/>
      <c r="B130" s="15"/>
      <c r="C130" s="20"/>
      <c r="D130" s="20"/>
    </row>
    <row r="131" spans="1:4" ht="20.25" x14ac:dyDescent="0.25">
      <c r="A131" s="48"/>
      <c r="B131" s="15"/>
      <c r="C131" s="20"/>
      <c r="D131" s="20"/>
    </row>
    <row r="132" spans="1:4" ht="20.25" x14ac:dyDescent="0.25">
      <c r="A132" s="48"/>
      <c r="B132" s="15"/>
      <c r="C132" s="20"/>
      <c r="D132" s="20"/>
    </row>
    <row r="133" spans="1:4" ht="20.25" x14ac:dyDescent="0.25">
      <c r="A133" s="48"/>
      <c r="B133" s="15"/>
      <c r="C133" s="20"/>
      <c r="D133" s="20"/>
    </row>
    <row r="134" spans="1:4" ht="20.25" x14ac:dyDescent="0.25">
      <c r="A134" s="48"/>
      <c r="B134" s="15"/>
      <c r="C134" s="20"/>
      <c r="D134" s="20"/>
    </row>
    <row r="135" spans="1:4" ht="20.25" x14ac:dyDescent="0.25">
      <c r="A135" s="48"/>
      <c r="B135" s="15"/>
      <c r="C135" s="20"/>
      <c r="D135" s="20"/>
    </row>
    <row r="136" spans="1:4" ht="20.25" x14ac:dyDescent="0.25">
      <c r="A136" s="48"/>
      <c r="B136" s="15"/>
      <c r="C136" s="20"/>
      <c r="D136" s="20"/>
    </row>
    <row r="137" spans="1:4" ht="20.25" x14ac:dyDescent="0.25">
      <c r="A137" s="48"/>
      <c r="B137" s="15"/>
      <c r="C137" s="20"/>
      <c r="D137" s="20"/>
    </row>
    <row r="138" spans="1:4" ht="20.25" x14ac:dyDescent="0.25">
      <c r="A138" s="48"/>
      <c r="B138" s="15"/>
      <c r="C138" s="20"/>
      <c r="D138" s="20"/>
    </row>
    <row r="139" spans="1:4" ht="20.25" x14ac:dyDescent="0.25">
      <c r="A139" s="48"/>
      <c r="B139" s="15"/>
      <c r="C139" s="20"/>
      <c r="D139" s="20"/>
    </row>
    <row r="140" spans="1:4" ht="20.25" x14ac:dyDescent="0.25">
      <c r="A140" s="48"/>
      <c r="B140" s="15"/>
      <c r="C140" s="20"/>
      <c r="D140" s="20"/>
    </row>
    <row r="141" spans="1:4" ht="20.25" x14ac:dyDescent="0.25">
      <c r="A141" s="48"/>
      <c r="B141" s="15"/>
      <c r="C141" s="20"/>
      <c r="D141" s="20"/>
    </row>
    <row r="142" spans="1:4" ht="20.25" x14ac:dyDescent="0.25">
      <c r="A142" s="48"/>
      <c r="B142" s="15"/>
      <c r="C142" s="20"/>
      <c r="D142" s="20"/>
    </row>
    <row r="143" spans="1:4" ht="20.25" x14ac:dyDescent="0.25">
      <c r="A143" s="48"/>
      <c r="B143" s="15"/>
      <c r="C143" s="20"/>
      <c r="D143" s="20"/>
    </row>
    <row r="144" spans="1:4" ht="20.25" x14ac:dyDescent="0.25">
      <c r="A144" s="48"/>
      <c r="B144" s="15"/>
      <c r="C144" s="20"/>
      <c r="D144" s="20"/>
    </row>
    <row r="145" spans="1:4" ht="20.25" x14ac:dyDescent="0.25">
      <c r="A145" s="48"/>
      <c r="B145" s="15"/>
      <c r="C145" s="20"/>
      <c r="D145" s="20"/>
    </row>
    <row r="146" spans="1:4" ht="20.25" x14ac:dyDescent="0.25">
      <c r="A146" s="48"/>
      <c r="B146" s="15"/>
      <c r="C146" s="20"/>
      <c r="D146" s="20"/>
    </row>
    <row r="147" spans="1:4" ht="20.25" x14ac:dyDescent="0.25">
      <c r="A147" s="48"/>
      <c r="B147" s="15"/>
      <c r="C147" s="20"/>
      <c r="D147" s="20"/>
    </row>
    <row r="148" spans="1:4" ht="20.25" x14ac:dyDescent="0.25">
      <c r="A148" s="48"/>
      <c r="B148" s="15"/>
      <c r="C148" s="20"/>
      <c r="D148" s="20"/>
    </row>
    <row r="149" spans="1:4" ht="20.25" x14ac:dyDescent="0.25">
      <c r="A149" s="48"/>
      <c r="B149" s="15"/>
      <c r="C149" s="20"/>
      <c r="D149" s="20"/>
    </row>
    <row r="150" spans="1:4" ht="20.25" x14ac:dyDescent="0.25">
      <c r="A150" s="48"/>
      <c r="B150" s="15"/>
      <c r="C150" s="20"/>
      <c r="D150" s="20"/>
    </row>
    <row r="151" spans="1:4" ht="20.25" x14ac:dyDescent="0.25">
      <c r="A151" s="48"/>
      <c r="B151" s="15"/>
      <c r="C151" s="20"/>
      <c r="D151" s="20"/>
    </row>
    <row r="152" spans="1:4" ht="20.25" x14ac:dyDescent="0.25">
      <c r="A152" s="48"/>
      <c r="B152" s="15"/>
      <c r="C152" s="20"/>
      <c r="D152" s="20"/>
    </row>
    <row r="153" spans="1:4" ht="20.25" x14ac:dyDescent="0.25">
      <c r="A153" s="48"/>
      <c r="B153" s="15"/>
      <c r="C153" s="20"/>
      <c r="D153" s="20"/>
    </row>
    <row r="154" spans="1:4" ht="20.25" x14ac:dyDescent="0.25">
      <c r="A154" s="48"/>
      <c r="B154" s="15"/>
      <c r="C154" s="20"/>
      <c r="D154" s="20"/>
    </row>
    <row r="155" spans="1:4" ht="20.25" x14ac:dyDescent="0.25">
      <c r="A155" s="48"/>
      <c r="B155" s="15"/>
      <c r="C155" s="20"/>
      <c r="D155" s="20"/>
    </row>
    <row r="156" spans="1:4" ht="20.25" x14ac:dyDescent="0.25">
      <c r="A156" s="48"/>
      <c r="B156" s="15"/>
      <c r="C156" s="20"/>
      <c r="D156" s="20"/>
    </row>
    <row r="157" spans="1:4" ht="20.25" x14ac:dyDescent="0.25">
      <c r="A157" s="48"/>
      <c r="B157" s="15"/>
      <c r="C157" s="20"/>
      <c r="D157" s="20"/>
    </row>
    <row r="158" spans="1:4" ht="20.25" x14ac:dyDescent="0.25">
      <c r="A158" s="48"/>
      <c r="B158" s="15"/>
      <c r="C158" s="20"/>
      <c r="D158" s="20"/>
    </row>
    <row r="159" spans="1:4" ht="20.25" x14ac:dyDescent="0.25">
      <c r="A159" s="48"/>
      <c r="B159" s="15"/>
      <c r="C159" s="20"/>
      <c r="D159" s="20"/>
    </row>
    <row r="160" spans="1:4" ht="20.25" x14ac:dyDescent="0.25">
      <c r="A160" s="48"/>
      <c r="B160" s="15"/>
      <c r="C160" s="20"/>
      <c r="D160" s="20"/>
    </row>
    <row r="161" spans="1:4" ht="20.25" x14ac:dyDescent="0.25">
      <c r="A161" s="48"/>
      <c r="B161" s="15"/>
      <c r="C161" s="20"/>
      <c r="D161" s="20"/>
    </row>
    <row r="162" spans="1:4" ht="20.25" x14ac:dyDescent="0.25">
      <c r="A162" s="48"/>
      <c r="B162" s="15"/>
      <c r="C162" s="20"/>
      <c r="D162" s="20"/>
    </row>
    <row r="163" spans="1:4" ht="20.25" x14ac:dyDescent="0.25">
      <c r="A163" s="48"/>
      <c r="B163" s="15"/>
      <c r="C163" s="20"/>
      <c r="D163" s="20"/>
    </row>
    <row r="164" spans="1:4" ht="20.25" x14ac:dyDescent="0.25">
      <c r="A164" s="48"/>
      <c r="B164" s="15"/>
      <c r="C164" s="20"/>
      <c r="D164" s="20"/>
    </row>
    <row r="165" spans="1:4" ht="20.25" x14ac:dyDescent="0.25">
      <c r="A165" s="48"/>
      <c r="B165" s="15"/>
      <c r="C165" s="20"/>
      <c r="D165" s="20"/>
    </row>
    <row r="166" spans="1:4" ht="20.25" x14ac:dyDescent="0.25">
      <c r="A166" s="48"/>
      <c r="B166" s="15"/>
      <c r="C166" s="20"/>
      <c r="D166" s="20"/>
    </row>
    <row r="167" spans="1:4" ht="20.25" x14ac:dyDescent="0.25">
      <c r="A167" s="48"/>
      <c r="B167" s="15"/>
      <c r="C167" s="20"/>
      <c r="D167" s="20"/>
    </row>
    <row r="168" spans="1:4" ht="20.25" x14ac:dyDescent="0.25">
      <c r="A168" s="48"/>
      <c r="B168" s="15"/>
      <c r="C168" s="20"/>
      <c r="D168" s="20"/>
    </row>
    <row r="169" spans="1:4" ht="20.25" x14ac:dyDescent="0.25">
      <c r="A169" s="48"/>
      <c r="B169" s="15"/>
      <c r="C169" s="20"/>
      <c r="D169" s="20"/>
    </row>
    <row r="170" spans="1:4" ht="20.25" x14ac:dyDescent="0.25">
      <c r="A170" s="48"/>
      <c r="B170" s="15"/>
      <c r="C170" s="20"/>
      <c r="D170" s="20"/>
    </row>
    <row r="171" spans="1:4" ht="20.25" x14ac:dyDescent="0.25">
      <c r="A171" s="48"/>
      <c r="B171" s="15"/>
      <c r="C171" s="20"/>
      <c r="D171" s="20"/>
    </row>
    <row r="172" spans="1:4" ht="20.25" x14ac:dyDescent="0.25">
      <c r="A172" s="48"/>
      <c r="B172" s="15"/>
      <c r="C172" s="20"/>
      <c r="D172" s="20"/>
    </row>
    <row r="173" spans="1:4" ht="20.25" x14ac:dyDescent="0.25">
      <c r="A173" s="48"/>
      <c r="B173" s="15"/>
      <c r="C173" s="20"/>
      <c r="D173" s="20"/>
    </row>
    <row r="174" spans="1:4" ht="20.25" x14ac:dyDescent="0.25">
      <c r="A174" s="48"/>
      <c r="B174" s="15"/>
      <c r="C174" s="20"/>
      <c r="D174" s="20"/>
    </row>
    <row r="175" spans="1:4" ht="20.25" x14ac:dyDescent="0.25">
      <c r="A175" s="48"/>
      <c r="B175" s="15"/>
      <c r="C175" s="20"/>
      <c r="D175" s="20"/>
    </row>
    <row r="176" spans="1:4" ht="20.25" x14ac:dyDescent="0.25">
      <c r="A176" s="48"/>
      <c r="B176" s="15"/>
      <c r="C176" s="20"/>
      <c r="D176" s="20"/>
    </row>
    <row r="177" spans="1:4" ht="20.25" x14ac:dyDescent="0.25">
      <c r="A177" s="48"/>
      <c r="B177" s="15"/>
      <c r="C177" s="20"/>
      <c r="D177" s="20"/>
    </row>
    <row r="178" spans="1:4" ht="20.25" x14ac:dyDescent="0.25">
      <c r="A178" s="48"/>
      <c r="B178" s="15"/>
      <c r="C178" s="20"/>
      <c r="D178" s="20"/>
    </row>
    <row r="179" spans="1:4" ht="20.25" x14ac:dyDescent="0.25">
      <c r="A179" s="48"/>
      <c r="B179" s="15"/>
      <c r="C179" s="20"/>
      <c r="D179" s="20"/>
    </row>
    <row r="180" spans="1:4" ht="20.25" x14ac:dyDescent="0.25">
      <c r="A180" s="48"/>
      <c r="B180" s="15"/>
      <c r="C180" s="20"/>
      <c r="D180" s="20"/>
    </row>
    <row r="181" spans="1:4" ht="20.25" x14ac:dyDescent="0.25">
      <c r="A181" s="48"/>
      <c r="B181" s="15"/>
      <c r="C181" s="20"/>
      <c r="D181" s="20"/>
    </row>
    <row r="182" spans="1:4" ht="20.25" x14ac:dyDescent="0.25">
      <c r="A182" s="48"/>
      <c r="B182" s="15"/>
      <c r="C182" s="20"/>
      <c r="D182" s="20"/>
    </row>
    <row r="183" spans="1:4" ht="20.25" x14ac:dyDescent="0.25">
      <c r="A183" s="48"/>
      <c r="B183" s="15"/>
      <c r="C183" s="20"/>
      <c r="D183" s="20"/>
    </row>
    <row r="184" spans="1:4" ht="20.25" x14ac:dyDescent="0.25">
      <c r="A184" s="48"/>
      <c r="B184" s="15"/>
      <c r="C184" s="20"/>
      <c r="D184" s="20"/>
    </row>
    <row r="185" spans="1:4" ht="20.25" x14ac:dyDescent="0.25">
      <c r="A185" s="48"/>
      <c r="B185" s="15"/>
      <c r="C185" s="20"/>
      <c r="D185" s="20"/>
    </row>
    <row r="186" spans="1:4" ht="20.25" x14ac:dyDescent="0.25">
      <c r="A186" s="48"/>
      <c r="B186" s="15"/>
      <c r="C186" s="20"/>
      <c r="D186" s="20"/>
    </row>
    <row r="187" spans="1:4" ht="20.25" x14ac:dyDescent="0.25">
      <c r="A187" s="48"/>
      <c r="B187" s="15"/>
      <c r="C187" s="20"/>
      <c r="D187" s="20"/>
    </row>
    <row r="188" spans="1:4" ht="20.25" x14ac:dyDescent="0.25">
      <c r="A188" s="48"/>
      <c r="B188" s="15"/>
      <c r="C188" s="20"/>
      <c r="D188" s="20"/>
    </row>
    <row r="189" spans="1:4" ht="20.25" x14ac:dyDescent="0.25">
      <c r="A189" s="48"/>
      <c r="B189" s="15"/>
      <c r="C189" s="20"/>
      <c r="D189" s="20"/>
    </row>
    <row r="190" spans="1:4" ht="20.25" x14ac:dyDescent="0.25">
      <c r="A190" s="48"/>
      <c r="B190" s="15"/>
      <c r="C190" s="20"/>
      <c r="D190" s="20"/>
    </row>
    <row r="191" spans="1:4" ht="20.25" x14ac:dyDescent="0.25">
      <c r="A191" s="48"/>
      <c r="B191" s="15"/>
      <c r="C191" s="20"/>
      <c r="D191" s="20"/>
    </row>
    <row r="192" spans="1:4" ht="20.25" x14ac:dyDescent="0.25">
      <c r="A192" s="48"/>
      <c r="B192" s="15"/>
      <c r="C192" s="20"/>
      <c r="D192" s="20"/>
    </row>
    <row r="193" spans="1:4" ht="20.25" x14ac:dyDescent="0.25">
      <c r="A193" s="48"/>
      <c r="B193" s="15"/>
      <c r="C193" s="20"/>
      <c r="D193" s="20"/>
    </row>
    <row r="194" spans="1:4" ht="20.25" x14ac:dyDescent="0.25">
      <c r="A194" s="48"/>
      <c r="B194" s="15"/>
      <c r="C194" s="20"/>
      <c r="D194" s="20"/>
    </row>
    <row r="195" spans="1:4" ht="20.25" x14ac:dyDescent="0.25">
      <c r="A195" s="48"/>
      <c r="B195" s="15"/>
      <c r="C195" s="20"/>
      <c r="D195" s="20"/>
    </row>
    <row r="196" spans="1:4" ht="20.25" x14ac:dyDescent="0.25">
      <c r="A196" s="48"/>
      <c r="B196" s="15"/>
      <c r="C196" s="20"/>
      <c r="D196" s="20"/>
    </row>
    <row r="197" spans="1:4" ht="20.25" x14ac:dyDescent="0.25">
      <c r="A197" s="48"/>
      <c r="B197" s="15"/>
      <c r="C197" s="20"/>
      <c r="D197" s="20"/>
    </row>
    <row r="198" spans="1:4" ht="20.25" x14ac:dyDescent="0.25">
      <c r="A198" s="48"/>
      <c r="B198" s="15"/>
      <c r="C198" s="20"/>
      <c r="D198" s="20"/>
    </row>
    <row r="199" spans="1:4" ht="20.25" x14ac:dyDescent="0.25">
      <c r="A199" s="48"/>
      <c r="B199" s="15"/>
      <c r="C199" s="20"/>
      <c r="D199" s="20"/>
    </row>
    <row r="200" spans="1:4" ht="20.25" x14ac:dyDescent="0.25">
      <c r="A200" s="48"/>
      <c r="B200" s="15"/>
      <c r="C200" s="20"/>
      <c r="D200" s="20"/>
    </row>
    <row r="201" spans="1:4" ht="20.25" x14ac:dyDescent="0.25">
      <c r="A201" s="48"/>
      <c r="B201" s="15"/>
      <c r="C201" s="20"/>
      <c r="D201" s="20"/>
    </row>
    <row r="202" spans="1:4" ht="20.25" x14ac:dyDescent="0.25">
      <c r="A202" s="48"/>
      <c r="B202" s="15"/>
      <c r="C202" s="20"/>
      <c r="D202" s="20"/>
    </row>
    <row r="203" spans="1:4" ht="20.25" x14ac:dyDescent="0.25">
      <c r="A203" s="48"/>
      <c r="B203" s="15"/>
      <c r="C203" s="20"/>
      <c r="D203" s="20"/>
    </row>
    <row r="204" spans="1:4" ht="20.25" x14ac:dyDescent="0.25">
      <c r="A204" s="48"/>
      <c r="B204" s="15"/>
      <c r="C204" s="20"/>
      <c r="D204" s="20"/>
    </row>
    <row r="205" spans="1:4" ht="20.25" x14ac:dyDescent="0.25">
      <c r="A205" s="48"/>
      <c r="B205" s="15"/>
      <c r="C205" s="20"/>
      <c r="D205" s="20"/>
    </row>
    <row r="206" spans="1:4" ht="20.25" x14ac:dyDescent="0.25">
      <c r="A206" s="48"/>
      <c r="B206" s="15"/>
      <c r="C206" s="20"/>
      <c r="D206" s="20"/>
    </row>
    <row r="207" spans="1:4" ht="20.25" x14ac:dyDescent="0.25">
      <c r="A207" s="48"/>
      <c r="B207" s="15"/>
      <c r="C207" s="20"/>
      <c r="D207" s="20"/>
    </row>
    <row r="208" spans="1:4" x14ac:dyDescent="0.25">
      <c r="A208" s="31"/>
      <c r="B208" s="15"/>
      <c r="C208" s="15"/>
      <c r="D208" s="15"/>
    </row>
    <row r="209" spans="1:19" ht="46.5" x14ac:dyDescent="0.7">
      <c r="A209" s="31"/>
      <c r="B209" s="16" t="s">
        <v>79</v>
      </c>
      <c r="C209" s="16" t="s">
        <v>130</v>
      </c>
      <c r="D209" s="19" t="s">
        <v>79</v>
      </c>
      <c r="E209" s="54" t="s">
        <v>130</v>
      </c>
      <c r="F209" s="55"/>
      <c r="G209" s="55"/>
      <c r="H209" s="55"/>
      <c r="I209" s="55"/>
      <c r="J209" s="55"/>
      <c r="K209" s="55"/>
      <c r="L209" s="55"/>
      <c r="M209" s="55"/>
      <c r="N209" s="55"/>
      <c r="O209" s="55"/>
      <c r="P209" s="55"/>
      <c r="Q209" s="55"/>
      <c r="R209" s="55"/>
      <c r="S209" s="55"/>
    </row>
    <row r="210" spans="1:19" ht="46.5" x14ac:dyDescent="0.7">
      <c r="A210" s="31"/>
      <c r="B210" s="17" t="s">
        <v>81</v>
      </c>
      <c r="C210" s="17" t="s">
        <v>49</v>
      </c>
      <c r="D210" t="s">
        <v>81</v>
      </c>
      <c r="E210" s="55"/>
      <c r="F210" s="55" t="str">
        <f>IF(NOT(ISBLANK(D210)),D210,IF(NOT(ISBLANK(E210)),"     "&amp;E210,FALSE))</f>
        <v>Afectación Económica o presupuestal</v>
      </c>
      <c r="G210" s="55" t="s">
        <v>81</v>
      </c>
      <c r="H210" s="55" t="str">
        <f>IF(NOT(ISERROR(MATCH(G210,_xlfn.ANCHORARRAY(B221),0))),F223&amp;"Por favor no seleccionar los criterios de impacto",G210)</f>
        <v>❌Por favor no seleccionar los criterios de impacto</v>
      </c>
      <c r="I210" s="55"/>
      <c r="J210" s="55"/>
      <c r="K210" s="55"/>
      <c r="L210" s="55"/>
      <c r="M210" s="55"/>
      <c r="N210" s="55"/>
      <c r="O210" s="55"/>
      <c r="P210" s="55"/>
      <c r="Q210" s="55"/>
      <c r="R210" s="55"/>
      <c r="S210" s="55"/>
    </row>
    <row r="211" spans="1:19" ht="46.5" x14ac:dyDescent="0.7">
      <c r="A211" s="31"/>
      <c r="B211" s="17" t="s">
        <v>81</v>
      </c>
      <c r="C211" s="17" t="s">
        <v>84</v>
      </c>
      <c r="E211" s="55" t="s">
        <v>49</v>
      </c>
      <c r="F211" s="55" t="str">
        <f t="shared" ref="F211:F221" si="0">IF(NOT(ISBLANK(D211)),D211,IF(NOT(ISBLANK(E211)),"     "&amp;E211,FALSE))</f>
        <v xml:space="preserve">     Afectación menor a 10 SMLMV .</v>
      </c>
      <c r="G211" s="55"/>
      <c r="H211" s="55"/>
      <c r="I211" s="55"/>
      <c r="J211" s="55"/>
      <c r="K211" s="55"/>
      <c r="L211" s="55"/>
      <c r="M211" s="55"/>
      <c r="N211" s="55"/>
      <c r="O211" s="55"/>
      <c r="P211" s="55"/>
      <c r="Q211" s="55"/>
      <c r="R211" s="55"/>
      <c r="S211" s="55"/>
    </row>
    <row r="212" spans="1:19" ht="46.5" x14ac:dyDescent="0.7">
      <c r="A212" s="31"/>
      <c r="B212" s="17" t="s">
        <v>81</v>
      </c>
      <c r="C212" s="17" t="s">
        <v>85</v>
      </c>
      <c r="E212" s="55" t="s">
        <v>84</v>
      </c>
      <c r="F212" s="55" t="str">
        <f t="shared" si="0"/>
        <v xml:space="preserve">     Entre 10 y 50 SMLMV </v>
      </c>
      <c r="G212" s="55"/>
      <c r="H212" s="55"/>
      <c r="I212" s="55"/>
      <c r="J212" s="55"/>
      <c r="K212" s="55"/>
      <c r="L212" s="55"/>
      <c r="M212" s="55"/>
      <c r="N212" s="55"/>
      <c r="O212" s="55"/>
      <c r="P212" s="55"/>
      <c r="Q212" s="55"/>
      <c r="R212" s="55"/>
      <c r="S212" s="55"/>
    </row>
    <row r="213" spans="1:19" ht="46.5" x14ac:dyDescent="0.7">
      <c r="A213" s="31"/>
      <c r="B213" s="17" t="s">
        <v>81</v>
      </c>
      <c r="C213" s="17" t="s">
        <v>86</v>
      </c>
      <c r="E213" s="55" t="s">
        <v>85</v>
      </c>
      <c r="F213" s="55" t="str">
        <f t="shared" si="0"/>
        <v xml:space="preserve">     Entre 50 y 100 SMLMV </v>
      </c>
      <c r="G213" s="55"/>
      <c r="H213" s="55"/>
      <c r="I213" s="55"/>
      <c r="J213" s="55"/>
      <c r="K213" s="55"/>
      <c r="L213" s="55"/>
      <c r="M213" s="55"/>
      <c r="N213" s="55"/>
      <c r="O213" s="55"/>
      <c r="P213" s="55"/>
      <c r="Q213" s="55"/>
      <c r="R213" s="55"/>
      <c r="S213" s="55"/>
    </row>
    <row r="214" spans="1:19" ht="46.5" x14ac:dyDescent="0.7">
      <c r="A214" s="31"/>
      <c r="B214" s="17" t="s">
        <v>81</v>
      </c>
      <c r="C214" s="17" t="s">
        <v>87</v>
      </c>
      <c r="E214" s="55" t="s">
        <v>86</v>
      </c>
      <c r="F214" s="55" t="str">
        <f t="shared" si="0"/>
        <v xml:space="preserve">     Entre 100 y 500 SMLMV </v>
      </c>
      <c r="G214" s="55"/>
      <c r="H214" s="55"/>
      <c r="I214" s="55"/>
      <c r="J214" s="55"/>
      <c r="K214" s="55"/>
      <c r="L214" s="55"/>
      <c r="M214" s="55"/>
      <c r="N214" s="55"/>
      <c r="O214" s="55"/>
      <c r="P214" s="55"/>
      <c r="Q214" s="55"/>
      <c r="R214" s="55"/>
      <c r="S214" s="55"/>
    </row>
    <row r="215" spans="1:19" ht="46.5" x14ac:dyDescent="0.7">
      <c r="A215" s="31"/>
      <c r="B215" s="17" t="s">
        <v>48</v>
      </c>
      <c r="C215" s="17" t="s">
        <v>88</v>
      </c>
      <c r="E215" s="55" t="s">
        <v>87</v>
      </c>
      <c r="F215" s="55" t="str">
        <f t="shared" si="0"/>
        <v xml:space="preserve">     Mayor a 500 SMLMV </v>
      </c>
      <c r="G215" s="55"/>
      <c r="H215" s="55"/>
      <c r="I215" s="55"/>
      <c r="J215" s="55"/>
      <c r="K215" s="55"/>
      <c r="L215" s="55"/>
      <c r="M215" s="55"/>
      <c r="N215" s="55"/>
      <c r="O215" s="55"/>
      <c r="P215" s="55"/>
      <c r="Q215" s="55"/>
      <c r="R215" s="55"/>
      <c r="S215" s="55"/>
    </row>
    <row r="216" spans="1:19" ht="46.5" x14ac:dyDescent="0.7">
      <c r="A216" s="31"/>
      <c r="B216" s="17" t="s">
        <v>48</v>
      </c>
      <c r="C216" s="17" t="s">
        <v>89</v>
      </c>
      <c r="D216" t="s">
        <v>48</v>
      </c>
      <c r="E216" s="55"/>
      <c r="F216" s="55" t="str">
        <f t="shared" si="0"/>
        <v>Pérdida Reputacional</v>
      </c>
      <c r="G216" s="55"/>
      <c r="H216" s="55"/>
      <c r="I216" s="55"/>
      <c r="J216" s="55"/>
      <c r="K216" s="55"/>
      <c r="L216" s="55"/>
      <c r="M216" s="55"/>
      <c r="N216" s="55"/>
      <c r="O216" s="55"/>
      <c r="P216" s="55"/>
      <c r="Q216" s="55"/>
      <c r="R216" s="55"/>
      <c r="S216" s="55"/>
    </row>
    <row r="217" spans="1:19" ht="46.5" x14ac:dyDescent="0.7">
      <c r="A217" s="31"/>
      <c r="B217" s="17" t="s">
        <v>48</v>
      </c>
      <c r="C217" s="17" t="s">
        <v>91</v>
      </c>
      <c r="E217" s="55" t="s">
        <v>88</v>
      </c>
      <c r="F217" s="55" t="str">
        <f t="shared" si="0"/>
        <v xml:space="preserve">     El riesgo afecta la imagen de alguna área de la organización</v>
      </c>
      <c r="G217" s="55"/>
      <c r="H217" s="55"/>
      <c r="I217" s="55"/>
      <c r="J217" s="55"/>
      <c r="K217" s="55"/>
      <c r="L217" s="55"/>
      <c r="M217" s="55"/>
      <c r="N217" s="55"/>
      <c r="O217" s="55"/>
      <c r="P217" s="55"/>
      <c r="Q217" s="55"/>
      <c r="R217" s="55"/>
      <c r="S217" s="55"/>
    </row>
    <row r="218" spans="1:19" ht="46.5" x14ac:dyDescent="0.7">
      <c r="A218" s="31"/>
      <c r="B218" s="17" t="s">
        <v>48</v>
      </c>
      <c r="C218" s="17" t="s">
        <v>90</v>
      </c>
      <c r="E218" s="55" t="s">
        <v>89</v>
      </c>
      <c r="F218" s="55" t="str">
        <f t="shared" si="0"/>
        <v xml:space="preserve">     El riesgo afecta la imagen de la entidad internamente, de conocimiento general, nivel interno, de junta dircetiva y accionistas y/o de provedores</v>
      </c>
      <c r="G218" s="55"/>
      <c r="H218" s="55"/>
      <c r="I218" s="55"/>
      <c r="J218" s="55"/>
      <c r="K218" s="55"/>
      <c r="L218" s="55"/>
      <c r="M218" s="55"/>
      <c r="N218" s="55"/>
      <c r="O218" s="55"/>
      <c r="P218" s="55"/>
      <c r="Q218" s="55"/>
      <c r="R218" s="55"/>
      <c r="S218" s="55"/>
    </row>
    <row r="219" spans="1:19" ht="46.5" x14ac:dyDescent="0.7">
      <c r="A219" s="31"/>
      <c r="B219" s="17" t="s">
        <v>48</v>
      </c>
      <c r="C219" s="17" t="s">
        <v>109</v>
      </c>
      <c r="E219" s="55" t="s">
        <v>91</v>
      </c>
      <c r="F219" s="55" t="str">
        <f t="shared" si="0"/>
        <v xml:space="preserve">     El riesgo afecta la imagen de la entidad con algunos usuarios de relevancia frente al logro de los objetivos</v>
      </c>
      <c r="G219" s="55"/>
      <c r="H219" s="55"/>
      <c r="I219" s="55"/>
      <c r="J219" s="55"/>
      <c r="K219" s="55"/>
      <c r="L219" s="55"/>
      <c r="M219" s="55"/>
      <c r="N219" s="55"/>
      <c r="O219" s="55"/>
      <c r="P219" s="55"/>
      <c r="Q219" s="55"/>
      <c r="R219" s="55"/>
      <c r="S219" s="55"/>
    </row>
    <row r="220" spans="1:19" ht="46.5" x14ac:dyDescent="0.7">
      <c r="A220" s="31"/>
      <c r="B220" s="18"/>
      <c r="C220" s="18"/>
      <c r="E220" s="55" t="s">
        <v>90</v>
      </c>
      <c r="F220" s="55" t="str">
        <f t="shared" si="0"/>
        <v xml:space="preserve">     El riesgo afecta la imagen de de la entidad con efecto publicitario sostenido a nivel de sector administrativo, nivel departamental o municipal</v>
      </c>
      <c r="G220" s="55"/>
      <c r="H220" s="55"/>
      <c r="I220" s="55"/>
      <c r="J220" s="55"/>
      <c r="K220" s="55"/>
      <c r="L220" s="55"/>
      <c r="M220" s="55"/>
      <c r="N220" s="55"/>
      <c r="O220" s="55"/>
      <c r="P220" s="55"/>
      <c r="Q220" s="55"/>
      <c r="R220" s="55"/>
      <c r="S220" s="55"/>
    </row>
    <row r="221" spans="1:19" ht="46.5" x14ac:dyDescent="0.7">
      <c r="A221" s="31"/>
      <c r="B221" s="18" t="str" cm="1">
        <f t="array" ref="B221:B223">_xlfn.UNIQUE(Tabla1[[#All],[Criterios]])</f>
        <v>Criterios</v>
      </c>
      <c r="C221" s="18"/>
      <c r="E221" s="55" t="s">
        <v>109</v>
      </c>
      <c r="F221" s="55" t="str">
        <f t="shared" si="0"/>
        <v xml:space="preserve">     El riesgo afecta la imagen de la entidad a nivel nacional, con efecto publicitarios sostenible a nivel país</v>
      </c>
      <c r="G221" s="55"/>
      <c r="H221" s="55"/>
      <c r="I221" s="55"/>
      <c r="J221" s="55"/>
      <c r="K221" s="55"/>
      <c r="L221" s="55"/>
      <c r="M221" s="55"/>
      <c r="N221" s="55"/>
      <c r="O221" s="55"/>
      <c r="P221" s="55"/>
      <c r="Q221" s="55"/>
      <c r="R221" s="55"/>
      <c r="S221" s="55"/>
    </row>
    <row r="222" spans="1:19" ht="46.5" x14ac:dyDescent="0.7">
      <c r="A222" s="31"/>
      <c r="B222" s="18" t="str">
        <v>Afectación Económica o presupuestal</v>
      </c>
      <c r="C222" s="18"/>
      <c r="E222" s="55"/>
      <c r="F222" s="55"/>
      <c r="G222" s="55"/>
      <c r="H222" s="55"/>
      <c r="I222" s="55"/>
      <c r="J222" s="55"/>
      <c r="K222" s="55"/>
      <c r="L222" s="55"/>
      <c r="M222" s="55"/>
      <c r="N222" s="55"/>
      <c r="O222" s="55"/>
      <c r="P222" s="55"/>
      <c r="Q222" s="55"/>
      <c r="R222" s="55"/>
      <c r="S222" s="55"/>
    </row>
    <row r="223" spans="1:19" ht="46.5" x14ac:dyDescent="0.7">
      <c r="B223" s="18" t="str">
        <v>Pérdida Reputacional</v>
      </c>
      <c r="C223" s="18"/>
      <c r="E223" s="55"/>
      <c r="F223" s="56" t="s">
        <v>132</v>
      </c>
      <c r="G223" s="55"/>
      <c r="H223" s="55"/>
      <c r="I223" s="55"/>
      <c r="J223" s="55"/>
      <c r="K223" s="55"/>
      <c r="L223" s="55"/>
      <c r="M223" s="55"/>
      <c r="N223" s="55"/>
      <c r="O223" s="55"/>
      <c r="P223" s="55"/>
      <c r="Q223" s="55"/>
      <c r="R223" s="55"/>
      <c r="S223" s="55"/>
    </row>
    <row r="224" spans="1:19" ht="46.5" x14ac:dyDescent="0.7">
      <c r="B224" s="14"/>
      <c r="C224" s="14"/>
      <c r="E224" s="55"/>
      <c r="F224" s="56" t="s">
        <v>133</v>
      </c>
      <c r="G224" s="55"/>
      <c r="H224" s="55"/>
      <c r="I224" s="55"/>
      <c r="J224" s="55"/>
      <c r="K224" s="55"/>
      <c r="L224" s="55"/>
      <c r="M224" s="55"/>
      <c r="N224" s="55"/>
      <c r="O224" s="55"/>
      <c r="P224" s="55"/>
      <c r="Q224" s="55"/>
      <c r="R224" s="55"/>
      <c r="S224" s="55"/>
    </row>
    <row r="225" spans="2:19" ht="46.5" x14ac:dyDescent="0.7">
      <c r="B225" s="14"/>
      <c r="C225" s="14"/>
      <c r="E225" s="55"/>
      <c r="F225" s="55"/>
      <c r="G225" s="55"/>
      <c r="H225" s="55"/>
      <c r="I225" s="55"/>
      <c r="J225" s="55"/>
      <c r="K225" s="55"/>
      <c r="L225" s="55"/>
      <c r="M225" s="55"/>
      <c r="N225" s="55"/>
      <c r="O225" s="55"/>
      <c r="P225" s="55"/>
      <c r="Q225" s="55"/>
      <c r="R225" s="55"/>
      <c r="S225" s="55"/>
    </row>
    <row r="226" spans="2:19" ht="46.5" x14ac:dyDescent="0.7">
      <c r="B226" s="14"/>
      <c r="C226" s="14"/>
      <c r="E226" s="55"/>
      <c r="F226" s="55"/>
      <c r="G226" s="55"/>
      <c r="H226" s="55"/>
      <c r="I226" s="55"/>
      <c r="J226" s="55"/>
      <c r="K226" s="55"/>
      <c r="L226" s="55"/>
      <c r="M226" s="55"/>
      <c r="N226" s="55"/>
      <c r="O226" s="55"/>
      <c r="P226" s="55"/>
      <c r="Q226" s="55"/>
      <c r="R226" s="55"/>
      <c r="S226" s="55"/>
    </row>
    <row r="227" spans="2:19" ht="46.5" x14ac:dyDescent="0.7">
      <c r="B227" s="14"/>
      <c r="C227" s="14"/>
      <c r="D227" s="14"/>
      <c r="E227" s="55"/>
      <c r="F227" s="55"/>
      <c r="G227" s="55"/>
      <c r="H227" s="55"/>
      <c r="I227" s="55"/>
      <c r="J227" s="55"/>
      <c r="K227" s="55"/>
      <c r="L227" s="55"/>
      <c r="M227" s="55"/>
      <c r="N227" s="55"/>
      <c r="O227" s="55"/>
      <c r="P227" s="55"/>
      <c r="Q227" s="55"/>
      <c r="R227" s="55"/>
      <c r="S227" s="55"/>
    </row>
    <row r="228" spans="2:19" ht="46.5" x14ac:dyDescent="0.7">
      <c r="B228" s="14"/>
      <c r="C228" s="14"/>
      <c r="D228" s="14"/>
      <c r="E228" s="55"/>
      <c r="F228" s="55"/>
      <c r="G228" s="55"/>
      <c r="H228" s="55"/>
      <c r="I228" s="55"/>
      <c r="J228" s="55"/>
      <c r="K228" s="55"/>
      <c r="L228" s="55"/>
      <c r="M228" s="55"/>
      <c r="N228" s="55"/>
      <c r="O228" s="55"/>
      <c r="P228" s="55"/>
      <c r="Q228" s="55"/>
      <c r="R228" s="55"/>
      <c r="S228" s="55"/>
    </row>
    <row r="229" spans="2:19" ht="46.5" x14ac:dyDescent="0.7">
      <c r="B229" s="14"/>
      <c r="C229" s="14"/>
      <c r="D229" s="14"/>
      <c r="E229" s="55"/>
      <c r="F229" s="55"/>
      <c r="G229" s="55"/>
      <c r="H229" s="55"/>
      <c r="I229" s="55"/>
      <c r="J229" s="55"/>
      <c r="K229" s="55"/>
      <c r="L229" s="55"/>
      <c r="M229" s="55"/>
      <c r="N229" s="55"/>
      <c r="O229" s="55"/>
      <c r="P229" s="55"/>
      <c r="Q229" s="55"/>
      <c r="R229" s="55"/>
      <c r="S229" s="55"/>
    </row>
    <row r="230" spans="2:19" x14ac:dyDescent="0.25">
      <c r="B230" s="14"/>
      <c r="C230" s="14"/>
      <c r="D230" s="14"/>
    </row>
    <row r="231" spans="2:19" x14ac:dyDescent="0.25">
      <c r="B231" s="14"/>
      <c r="C231" s="14"/>
      <c r="D231" s="14"/>
    </row>
    <row r="232" spans="2:19" x14ac:dyDescent="0.25">
      <c r="B232" s="14"/>
      <c r="C232" s="14"/>
      <c r="D232" s="14"/>
    </row>
  </sheetData>
  <mergeCells count="1">
    <mergeCell ref="B1:D1"/>
  </mergeCells>
  <dataValidations disablePrompts="1" count="1">
    <dataValidation type="list" allowBlank="1" showInputMessage="1" showErrorMessage="1" sqref="G210" xr:uid="{00000000-0002-0000-0700-000000000000}">
      <formula1>$F$210:$F$221</formula1>
    </dataValidation>
  </dataValidations>
  <pageMargins left="0.7" right="0.7" top="0.75" bottom="0.75" header="0.3" footer="0.3"/>
  <pageSetup orientation="portrait"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249977111117893"/>
  </sheetPr>
  <dimension ref="B1:F16"/>
  <sheetViews>
    <sheetView workbookViewId="0">
      <selection activeCell="E6" sqref="E6"/>
    </sheetView>
  </sheetViews>
  <sheetFormatPr baseColWidth="10" defaultColWidth="14.28515625" defaultRowHeight="12.75" x14ac:dyDescent="0.2"/>
  <cols>
    <col min="1" max="2" width="14.28515625" style="33"/>
    <col min="3" max="3" width="17" style="33" customWidth="1"/>
    <col min="4" max="4" width="14.28515625" style="33"/>
    <col min="5" max="5" width="46" style="33" customWidth="1"/>
    <col min="6" max="16384" width="14.28515625" style="33"/>
  </cols>
  <sheetData>
    <row r="1" spans="2:6" ht="24" customHeight="1" thickBot="1" x14ac:dyDescent="0.25">
      <c r="B1" s="1157" t="s">
        <v>69</v>
      </c>
      <c r="C1" s="1158"/>
      <c r="D1" s="1158"/>
      <c r="E1" s="1158"/>
      <c r="F1" s="1159"/>
    </row>
    <row r="2" spans="2:6" ht="16.5" thickBot="1" x14ac:dyDescent="0.3">
      <c r="B2" s="34"/>
      <c r="C2" s="34"/>
      <c r="D2" s="34"/>
      <c r="E2" s="34"/>
      <c r="F2" s="34"/>
    </row>
    <row r="3" spans="2:6" ht="16.5" thickBot="1" x14ac:dyDescent="0.25">
      <c r="B3" s="1161" t="s">
        <v>55</v>
      </c>
      <c r="C3" s="1162"/>
      <c r="D3" s="1162"/>
      <c r="E3" s="46" t="s">
        <v>56</v>
      </c>
      <c r="F3" s="47" t="s">
        <v>57</v>
      </c>
    </row>
    <row r="4" spans="2:6" ht="31.5" x14ac:dyDescent="0.2">
      <c r="B4" s="1163" t="s">
        <v>58</v>
      </c>
      <c r="C4" s="1165" t="s">
        <v>11</v>
      </c>
      <c r="D4" s="35" t="s">
        <v>12</v>
      </c>
      <c r="E4" s="36" t="s">
        <v>59</v>
      </c>
      <c r="F4" s="37">
        <v>0.25</v>
      </c>
    </row>
    <row r="5" spans="2:6" ht="47.25" x14ac:dyDescent="0.2">
      <c r="B5" s="1164"/>
      <c r="C5" s="1166"/>
      <c r="D5" s="38" t="s">
        <v>13</v>
      </c>
      <c r="E5" s="39" t="s">
        <v>60</v>
      </c>
      <c r="F5" s="40">
        <v>0.15</v>
      </c>
    </row>
    <row r="6" spans="2:6" ht="47.25" x14ac:dyDescent="0.2">
      <c r="B6" s="1164"/>
      <c r="C6" s="1166"/>
      <c r="D6" s="38" t="s">
        <v>14</v>
      </c>
      <c r="E6" s="39" t="s">
        <v>61</v>
      </c>
      <c r="F6" s="40">
        <v>0.1</v>
      </c>
    </row>
    <row r="7" spans="2:6" ht="63" x14ac:dyDescent="0.2">
      <c r="B7" s="1164"/>
      <c r="C7" s="1166" t="s">
        <v>15</v>
      </c>
      <c r="D7" s="38" t="s">
        <v>8</v>
      </c>
      <c r="E7" s="39" t="s">
        <v>62</v>
      </c>
      <c r="F7" s="40">
        <v>0.25</v>
      </c>
    </row>
    <row r="8" spans="2:6" ht="31.5" x14ac:dyDescent="0.2">
      <c r="B8" s="1164"/>
      <c r="C8" s="1166"/>
      <c r="D8" s="38" t="s">
        <v>7</v>
      </c>
      <c r="E8" s="39" t="s">
        <v>63</v>
      </c>
      <c r="F8" s="40">
        <v>0.15</v>
      </c>
    </row>
    <row r="9" spans="2:6" ht="47.25" x14ac:dyDescent="0.2">
      <c r="B9" s="1164" t="s">
        <v>146</v>
      </c>
      <c r="C9" s="1166" t="s">
        <v>16</v>
      </c>
      <c r="D9" s="38" t="s">
        <v>17</v>
      </c>
      <c r="E9" s="39" t="s">
        <v>64</v>
      </c>
      <c r="F9" s="41" t="s">
        <v>65</v>
      </c>
    </row>
    <row r="10" spans="2:6" ht="63" x14ac:dyDescent="0.2">
      <c r="B10" s="1164"/>
      <c r="C10" s="1166"/>
      <c r="D10" s="38" t="s">
        <v>18</v>
      </c>
      <c r="E10" s="39" t="s">
        <v>66</v>
      </c>
      <c r="F10" s="41" t="s">
        <v>65</v>
      </c>
    </row>
    <row r="11" spans="2:6" ht="47.25" x14ac:dyDescent="0.2">
      <c r="B11" s="1164"/>
      <c r="C11" s="1166" t="s">
        <v>19</v>
      </c>
      <c r="D11" s="38" t="s">
        <v>20</v>
      </c>
      <c r="E11" s="39" t="s">
        <v>67</v>
      </c>
      <c r="F11" s="41" t="s">
        <v>65</v>
      </c>
    </row>
    <row r="12" spans="2:6" ht="47.25" x14ac:dyDescent="0.2">
      <c r="B12" s="1164"/>
      <c r="C12" s="1166"/>
      <c r="D12" s="38" t="s">
        <v>21</v>
      </c>
      <c r="E12" s="39" t="s">
        <v>68</v>
      </c>
      <c r="F12" s="41" t="s">
        <v>65</v>
      </c>
    </row>
    <row r="13" spans="2:6" ht="31.5" x14ac:dyDescent="0.2">
      <c r="B13" s="1164"/>
      <c r="C13" s="1166" t="s">
        <v>22</v>
      </c>
      <c r="D13" s="38" t="s">
        <v>110</v>
      </c>
      <c r="E13" s="39" t="s">
        <v>113</v>
      </c>
      <c r="F13" s="41" t="s">
        <v>65</v>
      </c>
    </row>
    <row r="14" spans="2:6" ht="32.25" thickBot="1" x14ac:dyDescent="0.25">
      <c r="B14" s="1167"/>
      <c r="C14" s="1168"/>
      <c r="D14" s="42" t="s">
        <v>111</v>
      </c>
      <c r="E14" s="43" t="s">
        <v>112</v>
      </c>
      <c r="F14" s="44" t="s">
        <v>65</v>
      </c>
    </row>
    <row r="15" spans="2:6" ht="49.5" customHeight="1" x14ac:dyDescent="0.2">
      <c r="B15" s="1160" t="s">
        <v>144</v>
      </c>
      <c r="C15" s="1160"/>
      <c r="D15" s="1160"/>
      <c r="E15" s="1160"/>
      <c r="F15" s="1160"/>
    </row>
    <row r="16" spans="2:6" ht="27" customHeight="1" x14ac:dyDescent="0.25">
      <c r="B16" s="45"/>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Matriz riesgos de gestión 1C</vt:lpstr>
      <vt:lpstr>Seguridad de la Información 1c</vt:lpstr>
      <vt:lpstr>Matriz riesgos gestión_II 2023</vt:lpstr>
      <vt:lpstr>Seguridad de la Información 2C</vt:lpstr>
      <vt:lpstr>Hoja2</vt:lpstr>
      <vt:lpstr>Matriz Calor </vt:lpstr>
      <vt:lpstr>Tabla probabilidad</vt:lpstr>
      <vt:lpstr>Tabla Impacto</vt:lpstr>
      <vt:lpstr>Tabla Valoración controles</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Andrés Eusse</cp:lastModifiedBy>
  <cp:lastPrinted>2020-05-13T01:12:22Z</cp:lastPrinted>
  <dcterms:created xsi:type="dcterms:W3CDTF">2020-03-24T23:12:47Z</dcterms:created>
  <dcterms:modified xsi:type="dcterms:W3CDTF">2023-09-14T15:21:56Z</dcterms:modified>
</cp:coreProperties>
</file>