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hidePivotFieldList="1" defaultThemeVersion="124226"/>
  <mc:AlternateContent xmlns:mc="http://schemas.openxmlformats.org/markup-compatibility/2006">
    <mc:Choice Requires="x15">
      <x15ac:absPath xmlns:x15ac="http://schemas.microsoft.com/office/spreadsheetml/2010/11/ac" url="D:\Desktop\OCI CRG\OCI 2022\PAAC 2022\Informe Final PAAC mayo 2022\"/>
    </mc:Choice>
  </mc:AlternateContent>
  <xr:revisionPtr revIDLastSave="0" documentId="8_{1917B8BE-A338-4D74-806F-B5961D40F8F1}" xr6:coauthVersionLast="47" xr6:coauthVersionMax="47" xr10:uidLastSave="{00000000-0000-0000-0000-000000000000}"/>
  <bookViews>
    <workbookView xWindow="-108" yWindow="-108" windowWidth="23256" windowHeight="12456" xr2:uid="{00000000-000D-0000-FFFF-FFFF00000000}"/>
  </bookViews>
  <sheets>
    <sheet name="RIESGOS DE GESTION " sheetId="22" r:id="rId1"/>
    <sheet name="Hoja2" sheetId="23" r:id="rId2"/>
    <sheet name="Criterios" sheetId="19" r:id="rId3"/>
    <sheet name="Tabla probabilidad" sheetId="12" state="hidden" r:id="rId4"/>
    <sheet name="Tabla Impacto" sheetId="13" state="hidden" r:id="rId5"/>
    <sheet name="Tabla Valoración controles" sheetId="15" state="hidden" r:id="rId6"/>
    <sheet name="Opciones Tratamiento" sheetId="16" state="hidden" r:id="rId7"/>
    <sheet name="Hoja1" sheetId="11"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91029"/>
  <pivotCaches>
    <pivotCache cacheId="0" r:id="rId2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23" l="1"/>
  <c r="I136" i="22" l="1"/>
  <c r="J136" i="22" s="1"/>
  <c r="F136" i="22"/>
  <c r="G136" i="22" s="1"/>
  <c r="U135" i="22"/>
  <c r="I135" i="22"/>
  <c r="G135" i="22"/>
  <c r="U134" i="22"/>
  <c r="I134" i="22"/>
  <c r="J134" i="22" s="1"/>
  <c r="K134" i="22" s="1"/>
  <c r="F134" i="22"/>
  <c r="U133" i="22"/>
  <c r="I133" i="22"/>
  <c r="J133" i="22" s="1"/>
  <c r="K133" i="22" s="1"/>
  <c r="AF133" i="22" s="1"/>
  <c r="AE133" i="22" s="1"/>
  <c r="F133" i="22"/>
  <c r="G133" i="22" s="1"/>
  <c r="AB133" i="22" s="1"/>
  <c r="AC132" i="22"/>
  <c r="U132" i="22"/>
  <c r="U131" i="22"/>
  <c r="I131" i="22"/>
  <c r="J131" i="22" s="1"/>
  <c r="K131" i="22" s="1"/>
  <c r="F131" i="22"/>
  <c r="I132" i="22"/>
  <c r="AB135" i="22" l="1"/>
  <c r="AC135" i="22" s="1"/>
  <c r="AF132" i="22"/>
  <c r="AE132" i="22" s="1"/>
  <c r="AG132" i="22" s="1"/>
  <c r="L131" i="22"/>
  <c r="L133" i="22"/>
  <c r="AF134" i="22"/>
  <c r="AE134" i="22" s="1"/>
  <c r="AC133" i="22"/>
  <c r="AG133" i="22" s="1"/>
  <c r="AD133" i="22"/>
  <c r="L134" i="22"/>
  <c r="AF131" i="22"/>
  <c r="AE131" i="22" s="1"/>
  <c r="G131" i="22"/>
  <c r="AB131" i="22" s="1"/>
  <c r="G134" i="22"/>
  <c r="AB134" i="22" s="1"/>
  <c r="AD131" i="22" l="1"/>
  <c r="AC131" i="22"/>
  <c r="AG131" i="22" s="1"/>
  <c r="AD134" i="22"/>
  <c r="AC134" i="22"/>
  <c r="AG134" i="22" s="1"/>
  <c r="I129" i="22" l="1"/>
  <c r="J129" i="22" s="1"/>
  <c r="K129" i="22" s="1"/>
  <c r="F129" i="22"/>
  <c r="I127" i="22"/>
  <c r="J127" i="22" s="1"/>
  <c r="F127" i="22"/>
  <c r="G127" i="22" s="1"/>
  <c r="I126" i="22"/>
  <c r="J126" i="22" s="1"/>
  <c r="K126" i="22" s="1"/>
  <c r="F126" i="22"/>
  <c r="AD125" i="22"/>
  <c r="AC125" i="22"/>
  <c r="AG125" i="22" s="1"/>
  <c r="I125" i="22"/>
  <c r="J125" i="22" s="1"/>
  <c r="F125" i="22"/>
  <c r="G125" i="22" s="1"/>
  <c r="I128" i="22"/>
  <c r="I130" i="22"/>
  <c r="L129" i="22" l="1"/>
  <c r="L126" i="22"/>
  <c r="L127" i="22"/>
  <c r="K127" i="22"/>
  <c r="L125" i="22"/>
  <c r="K125" i="22"/>
  <c r="AF125" i="22" s="1"/>
  <c r="G126" i="22"/>
  <c r="G129" i="22"/>
  <c r="AC78" i="22" l="1"/>
  <c r="X78" i="22"/>
  <c r="U78" i="22"/>
  <c r="AC77" i="22"/>
  <c r="X76" i="22"/>
  <c r="U76" i="22"/>
  <c r="AF76" i="22" s="1"/>
  <c r="AE76" i="22" s="1"/>
  <c r="I76" i="22"/>
  <c r="I78" i="22"/>
  <c r="AB76" i="22" l="1"/>
  <c r="AF78" i="22"/>
  <c r="AE78" i="22" s="1"/>
  <c r="AG78" i="22" s="1"/>
  <c r="AD76" i="22" l="1"/>
  <c r="AC76" i="22"/>
  <c r="AG76" i="22" s="1"/>
  <c r="X124" i="22" l="1"/>
  <c r="U124" i="22"/>
  <c r="F124" i="22"/>
  <c r="AE123" i="22"/>
  <c r="AC123" i="22"/>
  <c r="X123" i="22"/>
  <c r="U123" i="22"/>
  <c r="X122" i="22"/>
  <c r="U122" i="22"/>
  <c r="F122" i="22"/>
  <c r="G122" i="22" s="1"/>
  <c r="X120" i="22"/>
  <c r="U120" i="22"/>
  <c r="AF120" i="22" s="1"/>
  <c r="AE120" i="22" s="1"/>
  <c r="F120" i="22"/>
  <c r="X119" i="22"/>
  <c r="U119" i="22"/>
  <c r="AF119" i="22" s="1"/>
  <c r="AE119" i="22" s="1"/>
  <c r="F119" i="22"/>
  <c r="G119" i="22" s="1"/>
  <c r="X118" i="22"/>
  <c r="U118" i="22"/>
  <c r="AF118" i="22" s="1"/>
  <c r="AE118" i="22" s="1"/>
  <c r="F118" i="22"/>
  <c r="G118" i="22" s="1"/>
  <c r="L118" i="22" l="1"/>
  <c r="L119" i="22"/>
  <c r="AB118" i="22"/>
  <c r="AD118" i="22" s="1"/>
  <c r="AB119" i="22"/>
  <c r="AC119" i="22" s="1"/>
  <c r="AG119" i="22" s="1"/>
  <c r="AG123" i="22"/>
  <c r="AB122" i="22"/>
  <c r="G124" i="22"/>
  <c r="AB124" i="22" s="1"/>
  <c r="G120" i="22"/>
  <c r="AB120" i="22" s="1"/>
  <c r="AD119" i="22" l="1"/>
  <c r="AC118" i="22"/>
  <c r="AG118" i="22" s="1"/>
  <c r="I122" i="22"/>
  <c r="J122" i="22" s="1"/>
  <c r="I120" i="22"/>
  <c r="J120" i="22" s="1"/>
  <c r="L120" i="22" s="1"/>
  <c r="I119" i="22"/>
  <c r="I118" i="22"/>
  <c r="I124" i="22"/>
  <c r="J124" i="22" s="1"/>
  <c r="AC120" i="22"/>
  <c r="AG120" i="22" s="1"/>
  <c r="AD120" i="22"/>
  <c r="AC124" i="22"/>
  <c r="AD124" i="22"/>
  <c r="AD122" i="22"/>
  <c r="AC122" i="22"/>
  <c r="K122" i="22" l="1"/>
  <c r="AF122" i="22" s="1"/>
  <c r="AE122" i="22" s="1"/>
  <c r="AG122" i="22" s="1"/>
  <c r="L122" i="22"/>
  <c r="K124" i="22"/>
  <c r="AF124" i="22" s="1"/>
  <c r="AE124" i="22" s="1"/>
  <c r="AG124" i="22" s="1"/>
  <c r="L124" i="22"/>
  <c r="X117" i="22"/>
  <c r="U117" i="22"/>
  <c r="X116" i="22"/>
  <c r="U116" i="22"/>
  <c r="I116" i="22"/>
  <c r="F116" i="22"/>
  <c r="G116" i="22" s="1"/>
  <c r="U115" i="22"/>
  <c r="X114" i="22"/>
  <c r="U114" i="22"/>
  <c r="AF114" i="22" s="1"/>
  <c r="AE114" i="22" s="1"/>
  <c r="I114" i="22"/>
  <c r="AE113" i="22"/>
  <c r="AC113" i="22"/>
  <c r="X113" i="22"/>
  <c r="U113" i="22"/>
  <c r="X112" i="22"/>
  <c r="U112" i="22"/>
  <c r="AF112" i="22" s="1"/>
  <c r="AE112" i="22" s="1"/>
  <c r="I112" i="22"/>
  <c r="AE110" i="22"/>
  <c r="X110" i="22"/>
  <c r="U110" i="22"/>
  <c r="X109" i="22"/>
  <c r="U109" i="22"/>
  <c r="AF109" i="22" s="1"/>
  <c r="AE109" i="22" s="1"/>
  <c r="I109" i="22"/>
  <c r="F109" i="22"/>
  <c r="I113" i="22"/>
  <c r="I115" i="22"/>
  <c r="I117" i="22"/>
  <c r="AG113" i="22" l="1"/>
  <c r="AF117" i="22"/>
  <c r="AE117" i="22" s="1"/>
  <c r="AB114" i="22"/>
  <c r="AC114" i="22" s="1"/>
  <c r="AG114" i="22" s="1"/>
  <c r="AF116" i="22"/>
  <c r="AE116" i="22" s="1"/>
  <c r="AB109" i="22"/>
  <c r="AB112" i="22"/>
  <c r="AB116" i="22"/>
  <c r="AD114" i="22" l="1"/>
  <c r="AD116" i="22"/>
  <c r="AB117" i="22" s="1"/>
  <c r="AC116" i="22"/>
  <c r="AG116" i="22" s="1"/>
  <c r="AD112" i="22"/>
  <c r="AC112" i="22"/>
  <c r="AG112" i="22" s="1"/>
  <c r="AD109" i="22"/>
  <c r="AC109" i="22"/>
  <c r="AG109" i="22" s="1"/>
  <c r="AD117" i="22" l="1"/>
  <c r="AC117" i="22"/>
  <c r="AG117" i="22" s="1"/>
  <c r="U108" i="22" l="1"/>
  <c r="X107" i="22"/>
  <c r="U107" i="22"/>
  <c r="U106" i="22"/>
  <c r="AE105" i="22"/>
  <c r="U105" i="22"/>
  <c r="AC104" i="22"/>
  <c r="U104" i="22"/>
  <c r="AD103" i="22"/>
  <c r="AC103" i="22"/>
  <c r="X103" i="22"/>
  <c r="U103" i="22"/>
  <c r="AB107" i="22" l="1"/>
  <c r="I107" i="22" l="1"/>
  <c r="J107" i="22" s="1"/>
  <c r="K107" i="22" s="1"/>
  <c r="AF107" i="22" s="1"/>
  <c r="AE107" i="22" s="1"/>
  <c r="I103" i="22"/>
  <c r="J103" i="22" s="1"/>
  <c r="K103" i="22" s="1"/>
  <c r="AF103" i="22" s="1"/>
  <c r="AF106" i="22" l="1"/>
  <c r="AE106" i="22" s="1"/>
  <c r="AE103" i="22"/>
  <c r="AG103" i="22" s="1"/>
  <c r="AF104" i="22"/>
  <c r="AE104" i="22" s="1"/>
  <c r="AG104" i="22" s="1"/>
  <c r="X98" i="22" l="1"/>
  <c r="U98" i="22"/>
  <c r="I98" i="22"/>
  <c r="J98" i="22" s="1"/>
  <c r="F98" i="22"/>
  <c r="G98" i="22" s="1"/>
  <c r="X91" i="22"/>
  <c r="U91" i="22"/>
  <c r="I91" i="22"/>
  <c r="J91" i="22" s="1"/>
  <c r="F91" i="22"/>
  <c r="G91" i="22" s="1"/>
  <c r="I99" i="22"/>
  <c r="I92" i="22"/>
  <c r="I100" i="22"/>
  <c r="K91" i="22" l="1"/>
  <c r="AF91" i="22" s="1"/>
  <c r="AE91" i="22" s="1"/>
  <c r="L91" i="22"/>
  <c r="L98" i="22"/>
  <c r="K98" i="22"/>
  <c r="AF98" i="22" s="1"/>
  <c r="AE98" i="22" s="1"/>
  <c r="AB91" i="22"/>
  <c r="AB98" i="22"/>
  <c r="AD98" i="22" l="1"/>
  <c r="AC98" i="22"/>
  <c r="AG98" i="22" s="1"/>
  <c r="AD91" i="22"/>
  <c r="AC91" i="22"/>
  <c r="AG91" i="22" s="1"/>
  <c r="X90" i="22" l="1"/>
  <c r="U90" i="22"/>
  <c r="X89" i="22"/>
  <c r="U89" i="22"/>
  <c r="I89" i="22"/>
  <c r="J89" i="22" s="1"/>
  <c r="K89" i="22" s="1"/>
  <c r="F89" i="22"/>
  <c r="F88" i="22"/>
  <c r="G88" i="22" s="1"/>
  <c r="I90" i="22"/>
  <c r="AF90" i="22" l="1"/>
  <c r="AE90" i="22" s="1"/>
  <c r="L89" i="22"/>
  <c r="AF89" i="22"/>
  <c r="AE89" i="22" s="1"/>
  <c r="G89" i="22"/>
  <c r="AB89" i="22" s="1"/>
  <c r="AD89" i="22" l="1"/>
  <c r="AB90" i="22" s="1"/>
  <c r="AC89" i="22"/>
  <c r="AG89" i="22" s="1"/>
  <c r="AD90" i="22" l="1"/>
  <c r="AC90" i="22"/>
  <c r="AG90" i="22" s="1"/>
  <c r="AE87" i="22" l="1"/>
  <c r="AD87" i="22"/>
  <c r="AC87" i="22"/>
  <c r="X87" i="22"/>
  <c r="U87" i="22"/>
  <c r="AE86" i="22"/>
  <c r="X86" i="22"/>
  <c r="U86" i="22"/>
  <c r="K86" i="22"/>
  <c r="F86" i="22"/>
  <c r="G86" i="22" s="1"/>
  <c r="X85" i="22"/>
  <c r="X84" i="22"/>
  <c r="U84" i="22"/>
  <c r="X83" i="22"/>
  <c r="U83" i="22"/>
  <c r="I83" i="22"/>
  <c r="J83" i="22" s="1"/>
  <c r="K83" i="22" s="1"/>
  <c r="F83" i="22"/>
  <c r="X81" i="22"/>
  <c r="U81" i="22"/>
  <c r="I81" i="22"/>
  <c r="J81" i="22" s="1"/>
  <c r="F81" i="22"/>
  <c r="G81" i="22" s="1"/>
  <c r="AC80" i="22"/>
  <c r="X80" i="22"/>
  <c r="U80" i="22"/>
  <c r="X79" i="22"/>
  <c r="U79" i="22"/>
  <c r="I79" i="22"/>
  <c r="J79" i="22" s="1"/>
  <c r="K79" i="22" s="1"/>
  <c r="F79" i="22"/>
  <c r="I87" i="22"/>
  <c r="I82" i="22"/>
  <c r="I80" i="22"/>
  <c r="AB84" i="22" l="1"/>
  <c r="AC84" i="22" s="1"/>
  <c r="AF79" i="22"/>
  <c r="AE79" i="22" s="1"/>
  <c r="AB81" i="22"/>
  <c r="AD81" i="22" s="1"/>
  <c r="AF83" i="22"/>
  <c r="AE83" i="22" s="1"/>
  <c r="AG87" i="22"/>
  <c r="L81" i="22"/>
  <c r="K81" i="22"/>
  <c r="AF81" i="22" s="1"/>
  <c r="AE81" i="22" s="1"/>
  <c r="AB86" i="22"/>
  <c r="L79" i="22"/>
  <c r="L83" i="22"/>
  <c r="G79" i="22"/>
  <c r="AB79" i="22" s="1"/>
  <c r="G83" i="22"/>
  <c r="AB83" i="22" s="1"/>
  <c r="AF80" i="22"/>
  <c r="AE80" i="22" s="1"/>
  <c r="AG80" i="22" s="1"/>
  <c r="AC81" i="22" l="1"/>
  <c r="AC79" i="22"/>
  <c r="AG79" i="22" s="1"/>
  <c r="AD79" i="22"/>
  <c r="AC86" i="22"/>
  <c r="AG86" i="22" s="1"/>
  <c r="AD86" i="22"/>
  <c r="AC83" i="22"/>
  <c r="AG83" i="22" s="1"/>
  <c r="AD83" i="22"/>
  <c r="AG81" i="22"/>
  <c r="AC75" i="22" l="1"/>
  <c r="AG75" i="22" s="1"/>
  <c r="AE74" i="22"/>
  <c r="AD74" i="22"/>
  <c r="AC74" i="22"/>
  <c r="X74" i="22"/>
  <c r="G74" i="22"/>
  <c r="AC72" i="22"/>
  <c r="AG72" i="22" s="1"/>
  <c r="AC71" i="22"/>
  <c r="AG71" i="22" s="1"/>
  <c r="AC70" i="22"/>
  <c r="X70" i="22"/>
  <c r="F70" i="22"/>
  <c r="AG74" i="22" l="1"/>
  <c r="G70" i="22"/>
  <c r="I74" i="22" l="1"/>
  <c r="J74" i="22" s="1"/>
  <c r="L74" i="22" s="1"/>
  <c r="I70" i="22"/>
  <c r="J70" i="22" s="1"/>
  <c r="L70" i="22" s="1"/>
  <c r="X69" i="22" l="1"/>
  <c r="U69" i="22"/>
  <c r="AD68" i="22"/>
  <c r="AC68" i="22"/>
  <c r="X68" i="22"/>
  <c r="U68" i="22"/>
  <c r="L68" i="22"/>
  <c r="K68" i="22"/>
  <c r="AE66" i="22"/>
  <c r="AC66" i="22"/>
  <c r="X64" i="22"/>
  <c r="U64" i="22"/>
  <c r="AF64" i="22" s="1"/>
  <c r="AE64" i="22" s="1"/>
  <c r="L64" i="22"/>
  <c r="G64" i="22"/>
  <c r="AB69" i="22" l="1"/>
  <c r="AC69" i="22" s="1"/>
  <c r="AG66" i="22"/>
  <c r="AB64" i="22"/>
  <c r="AF69" i="22"/>
  <c r="AE69" i="22" s="1"/>
  <c r="AF68" i="22"/>
  <c r="AE68" i="22" s="1"/>
  <c r="AG68" i="22" s="1"/>
  <c r="AD69" i="22" l="1"/>
  <c r="AC64" i="22"/>
  <c r="AG64" i="22" s="1"/>
  <c r="AD64" i="22"/>
  <c r="AG69" i="22"/>
  <c r="I68" i="22" l="1"/>
  <c r="I64" i="22"/>
  <c r="X62" i="22" l="1"/>
  <c r="U62" i="22"/>
  <c r="L62" i="22"/>
  <c r="AE61" i="22"/>
  <c r="AC61" i="22"/>
  <c r="X59" i="22"/>
  <c r="U59" i="22"/>
  <c r="AF59" i="22" s="1"/>
  <c r="AE59" i="22" s="1"/>
  <c r="L59" i="22"/>
  <c r="AE58" i="22"/>
  <c r="AC58" i="22"/>
  <c r="X56" i="22"/>
  <c r="U56" i="22"/>
  <c r="AF56" i="22" s="1"/>
  <c r="AE56" i="22" s="1"/>
  <c r="L56" i="22"/>
  <c r="AE55" i="22"/>
  <c r="AC55" i="22"/>
  <c r="AC53" i="22"/>
  <c r="X53" i="22"/>
  <c r="U53" i="22"/>
  <c r="AF53" i="22" s="1"/>
  <c r="AE53" i="22" s="1"/>
  <c r="L53" i="22"/>
  <c r="AE52" i="22"/>
  <c r="AC52" i="22"/>
  <c r="X50" i="22"/>
  <c r="U50" i="22"/>
  <c r="AB50" i="22" s="1"/>
  <c r="L50" i="22"/>
  <c r="AG58" i="22" l="1"/>
  <c r="AG52" i="22"/>
  <c r="AG55" i="22"/>
  <c r="AB62" i="22"/>
  <c r="AD62" i="22" s="1"/>
  <c r="AF50" i="22"/>
  <c r="AE50" i="22" s="1"/>
  <c r="AG53" i="22"/>
  <c r="AG61" i="22"/>
  <c r="AB59" i="22"/>
  <c r="AD59" i="22" s="1"/>
  <c r="AB56" i="22"/>
  <c r="AD56" i="22" s="1"/>
  <c r="AF62" i="22"/>
  <c r="AE62" i="22" s="1"/>
  <c r="AC62" i="22"/>
  <c r="AD50" i="22"/>
  <c r="AC50" i="22"/>
  <c r="AC59" i="22" l="1"/>
  <c r="AG59" i="22" s="1"/>
  <c r="AG50" i="22"/>
  <c r="AC56" i="22"/>
  <c r="AG56" i="22" s="1"/>
  <c r="AG62" i="22"/>
  <c r="I50" i="22"/>
  <c r="I56" i="22"/>
  <c r="I62" i="22"/>
  <c r="I59" i="22"/>
  <c r="I53" i="22"/>
  <c r="AE49" i="22" l="1"/>
  <c r="AC49" i="22"/>
  <c r="AE48" i="22"/>
  <c r="AC48" i="22"/>
  <c r="X48" i="22"/>
  <c r="U48" i="22"/>
  <c r="X47" i="22"/>
  <c r="U47" i="22"/>
  <c r="X46" i="22"/>
  <c r="U46" i="22"/>
  <c r="X45" i="22"/>
  <c r="U45" i="22"/>
  <c r="X44" i="22"/>
  <c r="U44" i="22"/>
  <c r="F44" i="22"/>
  <c r="G44" i="22" s="1"/>
  <c r="AE43" i="22"/>
  <c r="AC43" i="22"/>
  <c r="X43" i="22"/>
  <c r="U43" i="22"/>
  <c r="AE42" i="22"/>
  <c r="X42" i="22"/>
  <c r="U42" i="22"/>
  <c r="AE41" i="22"/>
  <c r="X41" i="22"/>
  <c r="U41" i="22"/>
  <c r="F41" i="22"/>
  <c r="AE40" i="22"/>
  <c r="AD40" i="22"/>
  <c r="AC40" i="22"/>
  <c r="X40" i="22"/>
  <c r="U40" i="22"/>
  <c r="AE39" i="22"/>
  <c r="AD39" i="22"/>
  <c r="AC39" i="22"/>
  <c r="X39" i="22"/>
  <c r="U39" i="22"/>
  <c r="AE38" i="22"/>
  <c r="X38" i="22"/>
  <c r="U38" i="22"/>
  <c r="AE37" i="22"/>
  <c r="X37" i="22"/>
  <c r="U37" i="22"/>
  <c r="F37" i="22"/>
  <c r="G37" i="22" s="1"/>
  <c r="AE36" i="22"/>
  <c r="AD36" i="22"/>
  <c r="AC36" i="22"/>
  <c r="X36" i="22"/>
  <c r="U36" i="22"/>
  <c r="AE35" i="22"/>
  <c r="AC35" i="22"/>
  <c r="U35" i="22"/>
  <c r="AE34" i="22"/>
  <c r="AD34" i="22"/>
  <c r="AC34" i="22"/>
  <c r="X34" i="22"/>
  <c r="U34" i="22"/>
  <c r="AE33" i="22"/>
  <c r="AC33" i="22"/>
  <c r="X33" i="22"/>
  <c r="U33" i="22"/>
  <c r="X32" i="22"/>
  <c r="U32" i="22"/>
  <c r="F32" i="22"/>
  <c r="G32" i="22" s="1"/>
  <c r="X31" i="22"/>
  <c r="U31" i="22"/>
  <c r="X30" i="22"/>
  <c r="U30" i="22"/>
  <c r="X29" i="22"/>
  <c r="U29" i="22"/>
  <c r="X28" i="22"/>
  <c r="U28" i="22"/>
  <c r="X27" i="22"/>
  <c r="U27" i="22"/>
  <c r="F27" i="22"/>
  <c r="G27" i="22" s="1"/>
  <c r="AC26" i="22"/>
  <c r="U26" i="22"/>
  <c r="AC25" i="22"/>
  <c r="X25" i="22"/>
  <c r="U25" i="22"/>
  <c r="AC24" i="22"/>
  <c r="X24" i="22"/>
  <c r="U24" i="22"/>
  <c r="X23" i="22"/>
  <c r="U23" i="22"/>
  <c r="F23" i="22"/>
  <c r="AG43" i="22" l="1"/>
  <c r="AG33" i="22"/>
  <c r="AG35" i="22"/>
  <c r="AG34" i="22"/>
  <c r="AG36" i="22"/>
  <c r="AG39" i="22"/>
  <c r="AG49" i="22"/>
  <c r="AG40" i="22"/>
  <c r="AG48" i="22"/>
  <c r="AF45" i="22"/>
  <c r="AE45" i="22" s="1"/>
  <c r="AB37" i="22"/>
  <c r="AD37" i="22" s="1"/>
  <c r="AB38" i="22" s="1"/>
  <c r="G23" i="22"/>
  <c r="AB32" i="22"/>
  <c r="G41" i="22"/>
  <c r="AB41" i="22" s="1"/>
  <c r="AB27" i="22"/>
  <c r="AB23" i="22"/>
  <c r="AB44" i="22"/>
  <c r="AC37" i="22" l="1"/>
  <c r="AG37" i="22" s="1"/>
  <c r="AF46" i="22"/>
  <c r="AD23" i="22"/>
  <c r="AC23" i="22"/>
  <c r="AD27" i="22"/>
  <c r="AB28" i="22" s="1"/>
  <c r="AC27" i="22"/>
  <c r="AD41" i="22"/>
  <c r="AB42" i="22" s="1"/>
  <c r="AC41" i="22"/>
  <c r="AG41" i="22" s="1"/>
  <c r="AC32" i="22"/>
  <c r="AD32" i="22"/>
  <c r="AD38" i="22"/>
  <c r="AC38" i="22"/>
  <c r="AG38" i="22" s="1"/>
  <c r="AC44" i="22"/>
  <c r="AD44" i="22"/>
  <c r="AB45" i="22" s="1"/>
  <c r="AE46" i="22" l="1"/>
  <c r="AF47" i="22"/>
  <c r="AE47" i="22" s="1"/>
  <c r="AC28" i="22"/>
  <c r="AD28" i="22"/>
  <c r="AB29" i="22" s="1"/>
  <c r="AD45" i="22"/>
  <c r="AB46" i="22" s="1"/>
  <c r="AC45" i="22"/>
  <c r="AG45" i="22" s="1"/>
  <c r="AD42" i="22"/>
  <c r="AC42" i="22"/>
  <c r="AG42" i="22" s="1"/>
  <c r="I27" i="22" l="1"/>
  <c r="J27" i="22" s="1"/>
  <c r="I32" i="22"/>
  <c r="J32" i="22" s="1"/>
  <c r="I37" i="22"/>
  <c r="J37" i="22" s="1"/>
  <c r="I23" i="22"/>
  <c r="J23" i="22" s="1"/>
  <c r="I41" i="22"/>
  <c r="J41" i="22" s="1"/>
  <c r="I44" i="22"/>
  <c r="J44" i="22" s="1"/>
  <c r="AD46" i="22"/>
  <c r="AB47" i="22" s="1"/>
  <c r="AC46" i="22"/>
  <c r="AG46" i="22" s="1"/>
  <c r="AD29" i="22"/>
  <c r="AB30" i="22" s="1"/>
  <c r="AC29" i="22"/>
  <c r="L32" i="22" l="1"/>
  <c r="K32" i="22"/>
  <c r="AF32" i="22" s="1"/>
  <c r="AE32" i="22" s="1"/>
  <c r="AG32" i="22" s="1"/>
  <c r="K27" i="22"/>
  <c r="AF27" i="22" s="1"/>
  <c r="AE27" i="22" s="1"/>
  <c r="AG27" i="22" s="1"/>
  <c r="L27" i="22"/>
  <c r="AD30" i="22"/>
  <c r="AB31" i="22" s="1"/>
  <c r="AC30" i="22"/>
  <c r="AC47" i="22"/>
  <c r="AG47" i="22" s="1"/>
  <c r="AD47" i="22"/>
  <c r="L44" i="22"/>
  <c r="K44" i="22"/>
  <c r="AF44" i="22" s="1"/>
  <c r="AE44" i="22" s="1"/>
  <c r="AG44" i="22" s="1"/>
  <c r="K41" i="22"/>
  <c r="L41" i="22"/>
  <c r="K23" i="22"/>
  <c r="AF23" i="22" s="1"/>
  <c r="L23" i="22"/>
  <c r="L37" i="22"/>
  <c r="K37" i="22"/>
  <c r="AC31" i="22" l="1"/>
  <c r="AD31" i="22"/>
  <c r="AE23" i="22"/>
  <c r="AG23" i="22" s="1"/>
  <c r="AF24" i="22"/>
  <c r="AF28" i="22"/>
  <c r="AE28" i="22" l="1"/>
  <c r="AG28" i="22" s="1"/>
  <c r="AF29" i="22"/>
  <c r="AE24" i="22"/>
  <c r="AG24" i="22" s="1"/>
  <c r="AF25" i="22"/>
  <c r="AE25" i="22" l="1"/>
  <c r="AG25" i="22" s="1"/>
  <c r="AF26" i="22"/>
  <c r="AE26" i="22" s="1"/>
  <c r="AG26" i="22" s="1"/>
  <c r="AE29" i="22"/>
  <c r="AG29" i="22" s="1"/>
  <c r="AF30" i="22"/>
  <c r="AE30" i="22" s="1"/>
  <c r="AG30" i="22" s="1"/>
  <c r="AF31" i="22"/>
  <c r="AE31" i="22" s="1"/>
  <c r="AG31" i="22" s="1"/>
  <c r="AE20" i="22"/>
  <c r="AG20" i="22" s="1"/>
  <c r="AD20" i="22"/>
  <c r="X20" i="22"/>
  <c r="U20" i="22"/>
  <c r="X17" i="22"/>
  <c r="U17" i="22"/>
  <c r="AF17" i="22" s="1"/>
  <c r="AE17" i="22" s="1"/>
  <c r="L17" i="22"/>
  <c r="I17" i="22"/>
  <c r="I22" i="22"/>
  <c r="I20" i="22"/>
  <c r="I18" i="22"/>
  <c r="AB17" i="22" l="1"/>
  <c r="AD17" i="22" s="1"/>
  <c r="AC17" i="22" l="1"/>
  <c r="AG17" i="22" s="1"/>
  <c r="U9" i="22"/>
  <c r="X9" i="22"/>
  <c r="U10" i="22"/>
  <c r="X10" i="22"/>
  <c r="U11" i="22"/>
  <c r="X11" i="22"/>
  <c r="U12" i="22"/>
  <c r="AB12" i="22" s="1"/>
  <c r="AC12" i="22" s="1"/>
  <c r="X12" i="22"/>
  <c r="U13" i="22"/>
  <c r="X13" i="22"/>
  <c r="U14" i="22"/>
  <c r="X14" i="22"/>
  <c r="U15" i="22"/>
  <c r="X15" i="22"/>
  <c r="U16" i="22"/>
  <c r="X16" i="22"/>
  <c r="AB11" i="22" l="1"/>
  <c r="AC11" i="22" s="1"/>
  <c r="AB13" i="22"/>
  <c r="AB9" i="22"/>
  <c r="AD9" i="22" s="1"/>
  <c r="AB10" i="22" s="1"/>
  <c r="AC10" i="22" s="1"/>
  <c r="AF14" i="22"/>
  <c r="AE14" i="22" s="1"/>
  <c r="AB15" i="22"/>
  <c r="AD15" i="22" s="1"/>
  <c r="AB16" i="22" s="1"/>
  <c r="AC16" i="22" s="1"/>
  <c r="AD13" i="22"/>
  <c r="AB14" i="22" s="1"/>
  <c r="AD14" i="22" s="1"/>
  <c r="AC13" i="22"/>
  <c r="AC9" i="22" l="1"/>
  <c r="AC15" i="22"/>
  <c r="AC14" i="22"/>
  <c r="I13" i="22"/>
  <c r="J13" i="22" s="1"/>
  <c r="K13" i="22" s="1"/>
  <c r="AF13" i="22" s="1"/>
  <c r="I9" i="22"/>
  <c r="J9" i="22" s="1"/>
  <c r="I15" i="22"/>
  <c r="J15" i="22" s="1"/>
  <c r="K15" i="22" s="1"/>
  <c r="AF15" i="22" s="1"/>
  <c r="AE15" i="22" s="1"/>
  <c r="AG15" i="22" s="1"/>
  <c r="AF16" i="22" l="1"/>
  <c r="AE16" i="22" s="1"/>
  <c r="AE13" i="22"/>
  <c r="AG13" i="22" s="1"/>
  <c r="K9" i="22"/>
  <c r="AF9" i="22" s="1"/>
  <c r="L9" i="22"/>
  <c r="AF10" i="22" l="1"/>
  <c r="AE9" i="22"/>
  <c r="AG9" i="22" s="1"/>
  <c r="AF12" i="22" l="1"/>
  <c r="AE12" i="22" s="1"/>
  <c r="AG12" i="22" s="1"/>
  <c r="AF11" i="22"/>
  <c r="AE11" i="22" s="1"/>
  <c r="AG11" i="22" s="1"/>
  <c r="AE10" i="22"/>
  <c r="AG10" i="22" s="1"/>
  <c r="AE8" i="22" l="1"/>
  <c r="X8" i="22"/>
  <c r="U8" i="22"/>
  <c r="AB8" i="22" s="1"/>
  <c r="X7" i="22"/>
  <c r="U7" i="22"/>
  <c r="F7" i="22"/>
  <c r="AE6" i="22"/>
  <c r="X6" i="22"/>
  <c r="U6" i="22"/>
  <c r="AB6" i="22" s="1"/>
  <c r="AD6" i="22" s="1"/>
  <c r="AE5" i="22"/>
  <c r="X5" i="22"/>
  <c r="U5" i="22"/>
  <c r="AE4" i="22"/>
  <c r="X4" i="22"/>
  <c r="U4" i="22"/>
  <c r="F4" i="22"/>
  <c r="G4" i="22" s="1"/>
  <c r="I8" i="22"/>
  <c r="AB5" i="22" l="1"/>
  <c r="AC5" i="22" s="1"/>
  <c r="AG5" i="22" s="1"/>
  <c r="AC6" i="22"/>
  <c r="AG6" i="22" s="1"/>
  <c r="AB4" i="22"/>
  <c r="AD4" i="22" s="1"/>
  <c r="AD8" i="22"/>
  <c r="AC8" i="22"/>
  <c r="AG8" i="22" s="1"/>
  <c r="AD5" i="22"/>
  <c r="G7" i="22"/>
  <c r="AB7" i="22" s="1"/>
  <c r="AC4" i="22" l="1"/>
  <c r="AG4" i="22" s="1"/>
  <c r="AC7" i="22"/>
  <c r="AD7" i="22"/>
  <c r="F221" i="13" l="1"/>
  <c r="F211" i="13"/>
  <c r="F212" i="13"/>
  <c r="F213" i="13"/>
  <c r="F214" i="13"/>
  <c r="F215" i="13"/>
  <c r="F216" i="13"/>
  <c r="F217" i="13"/>
  <c r="F218" i="13"/>
  <c r="F219" i="13"/>
  <c r="F220" i="13"/>
  <c r="F210" i="13"/>
  <c r="B221" i="13" a="1"/>
  <c r="B221" i="13" l="1"/>
  <c r="B223" i="13" l="1"/>
  <c r="B222" i="13"/>
  <c r="I7" i="22" l="1"/>
  <c r="J7" i="22" s="1"/>
  <c r="I4" i="22"/>
  <c r="J4" i="22" s="1"/>
  <c r="H210" i="13"/>
  <c r="K4" i="22" l="1"/>
  <c r="L4" i="22"/>
  <c r="K7" i="22"/>
  <c r="AF7" i="22" s="1"/>
  <c r="AE7" i="22" s="1"/>
  <c r="AG7" i="22" s="1"/>
  <c r="L7" i="22"/>
</calcChain>
</file>

<file path=xl/sharedStrings.xml><?xml version="1.0" encoding="utf-8"?>
<sst xmlns="http://schemas.openxmlformats.org/spreadsheetml/2006/main" count="2427" uniqueCount="1241">
  <si>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</si>
  <si>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</si>
  <si>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</si>
  <si>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</si>
  <si>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</si>
  <si>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</si>
  <si>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</si>
  <si>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</si>
  <si>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</si>
  <si>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</si>
  <si>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</si>
  <si>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</si>
  <si>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</si>
  <si>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</si>
  <si>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</si>
  <si>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</si>
  <si>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</si>
  <si>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</si>
  <si>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</si>
  <si>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</si>
  <si>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</si>
  <si>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</si>
  <si>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</si>
  <si>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</si>
  <si>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</si>
  <si>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</si>
  <si>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</si>
  <si>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</si>
  <si>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</si>
  <si>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</si>
  <si>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</si>
  <si>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</si>
  <si>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</si>
  <si>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</si>
  <si>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Finalizado</t>
  </si>
  <si>
    <t>En curso</t>
  </si>
  <si>
    <t>Impacto 
Inherente</t>
  </si>
  <si>
    <t>Probabilidad Residual Final</t>
  </si>
  <si>
    <t>Impacto Residual Final</t>
  </si>
  <si>
    <t>Zona de Riesgo Inherente</t>
  </si>
  <si>
    <t>Zona de Riesgo Final</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</si>
  <si>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</si>
  <si>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</si>
  <si>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</si>
  <si>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</si>
  <si>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</si>
  <si>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</si>
  <si>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</si>
  <si>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</si>
  <si>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</si>
  <si>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</si>
  <si>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</si>
  <si>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</si>
  <si>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</si>
  <si>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</si>
  <si>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</si>
  <si>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</si>
  <si>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</si>
  <si>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</si>
  <si>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</si>
  <si>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</si>
  <si>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</si>
  <si>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</si>
  <si>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</si>
  <si>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</si>
  <si>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</si>
  <si>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</si>
  <si>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</si>
  <si>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</si>
  <si>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</si>
  <si>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</si>
  <si>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</si>
  <si>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</si>
  <si>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</si>
  <si>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</si>
  <si>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</si>
  <si>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</si>
  <si>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</si>
  <si>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</si>
  <si>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</si>
  <si>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</si>
  <si>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</si>
  <si>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</si>
  <si>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</si>
  <si>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</si>
  <si>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</si>
  <si>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</si>
  <si>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</si>
  <si>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</si>
  <si>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</si>
  <si>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</si>
  <si>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</si>
  <si>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</si>
  <si>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</si>
  <si>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</si>
  <si>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</si>
  <si>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</si>
  <si>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</si>
  <si>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</si>
  <si>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</si>
  <si>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</si>
  <si>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</si>
  <si>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</si>
  <si>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</si>
  <si>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</si>
  <si>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</si>
  <si>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</si>
  <si>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</si>
  <si>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</si>
  <si>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</si>
  <si>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</si>
  <si>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</si>
  <si>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</si>
  <si>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</si>
  <si>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Probabilidad Residual</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</si>
  <si>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</si>
  <si>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</si>
  <si>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</si>
  <si>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</si>
  <si>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</si>
  <si>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</si>
  <si>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</si>
  <si>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</si>
  <si>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</si>
  <si>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</si>
  <si>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</si>
  <si>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</si>
  <si>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</si>
  <si>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</si>
  <si>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</si>
  <si>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</si>
  <si>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</si>
  <si>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</si>
  <si>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Responsable del control</t>
  </si>
  <si>
    <t xml:space="preserve">Periodicidad </t>
  </si>
  <si>
    <t xml:space="preserve">Propósito del control </t>
  </si>
  <si>
    <t xml:space="preserve">Como se actúa en caso de observaciones o desviaciones </t>
  </si>
  <si>
    <t xml:space="preserve">Evidencia de la ejecución </t>
  </si>
  <si>
    <t>Jefe Oficina de Control Interno</t>
  </si>
  <si>
    <t xml:space="preserve">Formula del indicador  </t>
  </si>
  <si>
    <t xml:space="preserve">Impacto (consecuencia ) </t>
  </si>
  <si>
    <t xml:space="preserve">Causa Inmediata (Riesgo) </t>
  </si>
  <si>
    <t>Causa Raíz</t>
  </si>
  <si>
    <t xml:space="preserve">Responsable primera línea de defensa </t>
  </si>
  <si>
    <t>Porcentaje de informes presentados por la tercera línea de defensa dentro de los tiempos programados</t>
  </si>
  <si>
    <t xml:space="preserve">Equipo de la OCI. 
</t>
  </si>
  <si>
    <t xml:space="preserve">Equipo de la OCI. </t>
  </si>
  <si>
    <t>Equipo de la OCI.</t>
  </si>
  <si>
    <t xml:space="preserve">Cómo se realiza la actividad de control </t>
  </si>
  <si>
    <t>Frecuencia con la cual se realiza la actividad
* máximos 2 veces por año
 *de 3 a 24 veces por año
 *de 24 a 500 veces por año
* mínimo 500 veces al año y máximo 5000 veces por año
*más de 5000 veces por año</t>
  </si>
  <si>
    <t>Radicar con antelación un comunicado de requerimiento, dirigido a las dependencias involucradas en el proceso de seguimiento y/o auditoría; remitir recordatorio un día antes de la fecha límite de entrega de información, y reiterar la solicitud en caso de no recibirla en el plazo establecido. Una vez recibida la información, verificar que ésta cumpla con los criterios solicitados</t>
  </si>
  <si>
    <t>Plan Anual de Auditoria.
Comunicaciones oficiales enviadas.</t>
  </si>
  <si>
    <t xml:space="preserve">Realizar seguimiento mensual a la ejecución del Plan Anual de Auditoria y mesas de trabajo Bimensuales con el equipo OCI.  </t>
  </si>
  <si>
    <t xml:space="preserve">De acuerdo con el Plan Anual de Auditoria </t>
  </si>
  <si>
    <t xml:space="preserve">
Verificar que la información entregada por las dependencias, cumpla con los requisitos de completitud, oportunidad y precisión</t>
  </si>
  <si>
    <t xml:space="preserve">
En caso de no dar cumplimiento a las características de oportunidad, completitud y/o precisión, establecidas en la solicitud, se escala al líder de proceso de la primera línea de defensa.</t>
  </si>
  <si>
    <t>A través del  monitoreo de la ejecución del cronograma de actividades a ejecutar por la Oficina de Control Interno</t>
  </si>
  <si>
    <t xml:space="preserve">
Deficiencias en la revisión de los criterios normativos en el proceso de planeación de la auditoría/seguimiento.</t>
  </si>
  <si>
    <t xml:space="preserve">
En caso que el informe no se haya presentado, se corrige su contenido; en el caso contrario, una vez detectada la desviación, en forma inmediata se da alcance al informe con las correcciones a que haya lugar.</t>
  </si>
  <si>
    <t xml:space="preserve">Debido a que se omita normatividad vigente relevante en la contextualización y/o planeación de la auditoría/seguimiento </t>
  </si>
  <si>
    <t xml:space="preserve">
Elaborar, radicar y/o publicar un alcance aclaratorio corrigiendo el informe presentado.</t>
  </si>
  <si>
    <t xml:space="preserve">
Asignar otro profesional para actualizar/complementar el informe de la auditoría/seguimiento y radicar un segundo alcance al informe remitido inicialmente. </t>
  </si>
  <si>
    <t xml:space="preserve">
Comunicación de alcance 
Documento corregido
</t>
  </si>
  <si>
    <t>Se verifica el perfil de los profesionales que prestan servicios a la Oficina de Control Interno y se asignan las actividades señaladas en el Plan Anual de Auditoría, de acuerdo con su formación, experticia y experiencia</t>
  </si>
  <si>
    <t>Asignar las actividades definidas en el Plan Anual de Auditoría a los profesionales de la Oficina de Control Interno, de acuerdo con su formación y competencias</t>
  </si>
  <si>
    <t>En caso de encontrar desviaciones, solicitar a otras áreas del instituto o a otras entidades facilitar un profesional de apoyo técnico para la realización del auditoría/seguimiento, o la contratación de un profesional ad-hoc; en caso de no lograrse este objetivo, solicitar al CICCI la eliminación o replanteamiento de la actividad en el Plan Anual de Auditorías</t>
  </si>
  <si>
    <t>Verificar previamente que se encuentre vigente el marco normativo aplicable a la auditoría/seguimiento</t>
  </si>
  <si>
    <t>Contextualización (para el caso de auditorías)
Informe en sí
Alcance aclaratorio</t>
  </si>
  <si>
    <t>Posibilidad de toma de decisiones equivocadas u omisión de  aquellas necesarias, por  las diferentes líneas de defensa, para la sostenibilidad del Sistema de Control Interno, incumplimiento normativo o pérdida de credibilidad de la Oficina de Control Interno frente al grupo de interés.</t>
  </si>
  <si>
    <t xml:space="preserve"> Por emitir informes de ley y de auditorias  de manera tardía  o no generarlos, afectando el cumplimiento del Plan Anual de Auditoria. </t>
  </si>
  <si>
    <t xml:space="preserve">
Debido a la falta de oportunidad y/o precisión en la entrega de la información por parte de las dependencias.
</t>
  </si>
  <si>
    <t>Posibilidad de Investigaciones y  sanciones al Jefe Oficina de Control Interno o al Representante Legal de la entidad, decisiones inadecuadas de la Alta Dirección y afectación en el desempeño del Sistema de Control Interno.</t>
  </si>
  <si>
    <t xml:space="preserve">Por omisión y/o incumplimiento de la normatividad vigente en la elaboración de informes de ley y auditorías. </t>
  </si>
  <si>
    <t xml:space="preserve">Realizar aclaración/complemento al informe de ley o auditoria, referenciando aquellos aspectos que sustentan la modificación. </t>
  </si>
  <si>
    <t>Revisar  la asignación de actividades del Plan Anual de Auditorías y verificar que éstas se ejecuten de acuerdo con los tiempos establecidos por la Jefatura de la Oficina de Control Interno</t>
  </si>
  <si>
    <t xml:space="preserve">Proceso </t>
  </si>
  <si>
    <t>SEGUIMIENTO DE EJECUTORES
A 30 DE  ABRI DE 2022</t>
  </si>
  <si>
    <t>SEGUIMIENTO DE LA OFICINA DE CONTROL INTERNO - OCI
A 30 DE  ABRI DE 2022</t>
  </si>
  <si>
    <t>Semestral</t>
  </si>
  <si>
    <t xml:space="preserve">Preventivo </t>
  </si>
  <si>
    <t>N/A</t>
  </si>
  <si>
    <t xml:space="preserve">.
Posibilidad de  demandas laborales y/o reclamaciones </t>
  </si>
  <si>
    <t xml:space="preserve">Pagos inexactos de salarios y prestaciones sociales </t>
  </si>
  <si>
    <t>Debido a inconsistencias en las novedades  (vacaciones y horas extras) entregadas en el área de nómina   por parte de las dependencias</t>
  </si>
  <si>
    <t xml:space="preserve"> de 3 a 24 veces por año</t>
  </si>
  <si>
    <t>Subdirector(a) Administrativo(a) y Financiero(a)
Responsable Área Talento Humano</t>
  </si>
  <si>
    <t>Profesional encargado y/o  contratista</t>
  </si>
  <si>
    <t>Mensual</t>
  </si>
  <si>
    <t>En caso de detectar inconsistencias en las novedades presentadas, se realiza la devolución al área correspondiente para que realice la  aclaración y/o corrección según el caso</t>
  </si>
  <si>
    <t>No se formulan acciones para la vigencia 2021, por cuanto los controles existentes se consideran suficientes y pertinentes para mitigar el riesgo.</t>
  </si>
  <si>
    <t xml:space="preserve">No aplica </t>
  </si>
  <si>
    <t xml:space="preserve">Número de servidores públicos revisados / Total de servidores públicos liquidados * 100% </t>
  </si>
  <si>
    <t xml:space="preserve">Debido a inconsistencias en las novedades (ingresos, primas técnicas , descuentos a terceros , situaciones administrativas y las demás )  entregadas en el área de nómina   por parte de las dependencias o terceros  </t>
  </si>
  <si>
    <t xml:space="preserve">Validar en la prenómina  las novedades recibidas en el mes para su correcta aplicación </t>
  </si>
  <si>
    <t>Debido a fallas en la parametrización de los conceptos salariales y/o descuentos para la liquidación de nómina</t>
  </si>
  <si>
    <t>Comparar los cálculos arrojados por el sistema de liquidación de nómina (prenómina)  contra los cálculos matemáticos para detectar posibles inconsistencias, teniendo como base la normatividad legal vigente.</t>
  </si>
  <si>
    <t>Realizar las pruebas para la ejecución de las actualizaciones de los programas para pasar a producción.
Después de la liquidación de la nómina en el sistema, se descarga el reporte de la prenómina y se realiza la revisión uno a uno de los funcionarios, comparando con la nómina del mes inmediatamente anterior y con los cálculos matemáticos basados en la normatividad legal vigente.</t>
  </si>
  <si>
    <t>En caso de detectar inconsistencias en la prenómina, se actúa de la siguiente manera:
Si la inconsistencia presentada es propia del manejo de la nómina por parte del usuario, se ingresa, corrige o modifica la novedad directamente en el sistema
Pero si es una falla técnica del sistema se reporta al área de sistemas remitiendo un correo a la mesa de servicios, exponiendo el caso para que se realicen los ajustes necesarios</t>
  </si>
  <si>
    <t xml:space="preserve">Debido a no realizar la comparación entre 
 la liquidación pagada y la segunda liquidación </t>
  </si>
  <si>
    <t xml:space="preserve">Mensual 
(si aplica) </t>
  </si>
  <si>
    <t xml:space="preserve">Cotejar la liquidación pagada contra la segunda liquidación y proceder a hacer los ajustes a que haya lugar   </t>
  </si>
  <si>
    <t xml:space="preserve">De existir diferencias se realizan los ajustes del caso </t>
  </si>
  <si>
    <t xml:space="preserve">Posibilidad de incumplimiento de la normatividad vigente aplicable a los planes que conforman el plan estratégico de talento humano.
</t>
  </si>
  <si>
    <t>máximo 2 veces por año</t>
  </si>
  <si>
    <t xml:space="preserve">Muy baja </t>
  </si>
  <si>
    <t>Profesional especializado grado 11
Profesional especializado grado 07</t>
  </si>
  <si>
    <t xml:space="preserve">Hacer seguimiento al trámite precontractual </t>
  </si>
  <si>
    <t>La verificación se realiza mediante seguimiento al estado de avance y aprobación de los documentos soporte de la contratación con los profesionales encargados del trámite precontractual</t>
  </si>
  <si>
    <t>No. de actividades de bienestar e incentivos desarrolladas/Total de actividades programadas en el plan anual de bienestar e incentivos*100%
No. de actividades de seguridad y salud desarrolladas/Total de actividades programadas en el plan anual de seguridad y salud en el trabajo*100%
No. de actividades de capacitación desarrolladas/Total de actividades programadas en el plan institucional de capacitación*100%</t>
  </si>
  <si>
    <t xml:space="preserve">Debido a  falta de seguimiento a la ejecución de los planes </t>
  </si>
  <si>
    <t>Profesional especializado grado 06
Profesional especializado grado 07</t>
  </si>
  <si>
    <t>Revisar  los cronogramas de las actividades programadas en cada plan</t>
  </si>
  <si>
    <t xml:space="preserve">Se comparan que las actividades ejecutadas correspondan en número a las programadas </t>
  </si>
  <si>
    <t>Ajustar fechas de las actividades programadas, de acuerdo con la disponibilidad del contratista, salones, entre otros.</t>
  </si>
  <si>
    <t xml:space="preserve">Cronograma de actividades de cada plan </t>
  </si>
  <si>
    <t xml:space="preserve">
Posibilidad de reprocesos  y  baja productividad </t>
  </si>
  <si>
    <t xml:space="preserve">
Pérdida de conocimiento  para mantener la eficacia y eficiencia  de las actividades de los procesos de la entidad 
( fuga de capital intelectual )</t>
  </si>
  <si>
    <t xml:space="preserve">
Debido a  deficiente transferencia de conocimiento cuando se presentan retiros de personal  de acuerdo con la normatividad aplicable </t>
  </si>
  <si>
    <t xml:space="preserve">mensual (cuando aplique) </t>
  </si>
  <si>
    <t xml:space="preserve">Verificar la entrega del informe de gestión  del puesto de trabajo </t>
  </si>
  <si>
    <t xml:space="preserve">Cuadro control de retiros
Correo electrónico requiriendo correcciones </t>
  </si>
  <si>
    <t xml:space="preserve">Revisar el  memorando  de retiro </t>
  </si>
  <si>
    <t xml:space="preserve">Verificar que  el memorando de retiro  notificado al funcionario que se retira  contenga la responsabilidad de remitir  el informe de gestión de entrega de puesto de trabajo  al área de talento humano (en los casos en que aplique) </t>
  </si>
  <si>
    <t xml:space="preserve">Se realiza alcance al memorando de retiro </t>
  </si>
  <si>
    <t>Memorando remitido</t>
  </si>
  <si>
    <t>Gestión de Talento Humano</t>
  </si>
  <si>
    <t>Gestión de comunicaciones</t>
  </si>
  <si>
    <t xml:space="preserve">Posibilidad  de 
Retrasos  y reprocesos en el desarrollo de las estrategias de comunicación  para realizar su promoción y divulgación.
</t>
  </si>
  <si>
    <t xml:space="preserve">Por deficiencias en la  implementación de las estrategias de comunicación </t>
  </si>
  <si>
    <t>Leve</t>
  </si>
  <si>
    <t>Jefe Oficina Asesora de Comunicaciones</t>
  </si>
  <si>
    <t xml:space="preserve">Mensual </t>
  </si>
  <si>
    <t xml:space="preserve">Se incluye ajustes en las listas de chequeo
</t>
  </si>
  <si>
    <t xml:space="preserve">Actas de reunión 
Listas de chequeos 
</t>
  </si>
  <si>
    <t>No se formulan acciones para la vigencia 2022, por cuanto los controles existentes se consideran suficientes y pertinentes para mitigar el riesgo.</t>
  </si>
  <si>
    <t xml:space="preserve">Verificar en mesa de trabajo el  tráfico de tareas </t>
  </si>
  <si>
    <t>Se realizan reuniones para conocer el estado de avance de las actividades  asignadas a cada miembro del equipo</t>
  </si>
  <si>
    <t xml:space="preserve">En caso de requerirse, se asignan actividades de acuerdo a la cantidad de tareas de cada profesional </t>
  </si>
  <si>
    <t xml:space="preserve">Actas de reunión </t>
  </si>
  <si>
    <t>manual</t>
  </si>
  <si>
    <t xml:space="preserve">Continua </t>
  </si>
  <si>
    <t xml:space="preserve">Con registro </t>
  </si>
  <si>
    <t>Muy baja</t>
  </si>
  <si>
    <t>leve</t>
  </si>
  <si>
    <t>bajo</t>
  </si>
  <si>
    <t xml:space="preserve">Profesional asignado para la revisión de la información (contratista)
</t>
  </si>
  <si>
    <t>Diario</t>
  </si>
  <si>
    <t>Verificar la entrega de la información completa y en la fecha establecida por la Oficina Asesora de Comunicaciones</t>
  </si>
  <si>
    <t>17.2%</t>
  </si>
  <si>
    <t>Posibilidad de afectación parcial o total de las actividades de uno o más usuarios</t>
  </si>
  <si>
    <t>Por el incumplimiento en los ANS superiores al 10% mensual</t>
  </si>
  <si>
    <t>Debido a  solicitudes de servicio tecnológico catalogadas de forma inadecuada en el sistema de mesa de servicio</t>
  </si>
  <si>
    <t>Subdirector(a) Administrativo(a) y Financiero(a)
Responsable Área de Sistema</t>
  </si>
  <si>
    <t>El administrador del sistema de mesa de servicio</t>
  </si>
  <si>
    <t>De acuerdo con cada solicitud de servicio tecnológico</t>
  </si>
  <si>
    <t>Validar la solicitud de servicio tecnológico para determinar la categoría a la que pertenece y así asignar un Acuerdo de Nivel de Servicio (ANS).</t>
  </si>
  <si>
    <t>La validación se realiza teniendo en cuenta el catálogo de servicios.
Así mismo, el técnico de mesa de servicio puede validar la solicitud en sitio mediante la realización de visita técnica según agendamiento previo entre el usuario y el administrador del sistema de mesa de servicio.</t>
  </si>
  <si>
    <t>Trazabilidad de la solicitud del servicio tecnológico en el sistema de mesa de servicio</t>
  </si>
  <si>
    <t xml:space="preserve">N.A </t>
  </si>
  <si>
    <t>Porcentaje de solicitudes de servicio tecnológico atendidas dentro de los tiempos establecidos
(No. de solicitudes atendidas dentro de los tiempos establecidos en los acuerdos de nivel de servicio/Total de solicitudes de servicio tecnológico recibidas)*100</t>
  </si>
  <si>
    <t>Debido a ausencia del solicitante en sitio  (parques) al momento de realizar la visita técnica</t>
  </si>
  <si>
    <t>Técnico de soporte</t>
  </si>
  <si>
    <t xml:space="preserve">Verificar que el usuario que pidió el servicio de soporte se encuentre en el puesto de trabajo cuando la solicitud fue originada  por un servidor público contratista que labora o presta sus servicios  fuera de la sede administrativa </t>
  </si>
  <si>
    <t>Se comunica con el usuario y se realiza la programación de la visita del técnico de soporte en el puesto de trabajo del solicitante</t>
  </si>
  <si>
    <t>Se realiza la reprogramación de la visita y se documenta en la herramienta de mesa de servicio</t>
  </si>
  <si>
    <t>Debido a vencimiento de las suscripciones y/o garantías de elementos de software</t>
  </si>
  <si>
    <t xml:space="preserve">Técnico operativo grado 7 - Área de Sistemas </t>
  </si>
  <si>
    <t>Anual</t>
  </si>
  <si>
    <t>Verificar inventario de software para establecer  la cantidad, disponibilidad de asignación y conocer su fecha de vencimiento</t>
  </si>
  <si>
    <t>Cuando son suscripciones de software, el inventario se realiza mediante un control interno en el Área de Sistemas, donde se verifica la relación de tales elementos. 
Cuando el licenciamiento del software es perpetuo, el inventario se realiza teniendo en cuenta la información que se obtiene del Sistema de Información SEVEN.</t>
  </si>
  <si>
    <t>En caso de detectar una diferencia (positiva o negativa) con el tema de suscripciones del inventario, se proyecta su solución para la siguiente vigencia. (incremento o reducción de licencias)</t>
  </si>
  <si>
    <t>Registro de inventario o suscripción de software actualizado</t>
  </si>
  <si>
    <t>Debido a asistencia requerida de terceros para la solución de solicitudes de servicio tecnológico</t>
  </si>
  <si>
    <t xml:space="preserve">Profesional especializado grado 7 - Área de Sistemas </t>
  </si>
  <si>
    <t xml:space="preserve">De acuerdo con cada solicitud de servicio tecnológico escalado al tercero </t>
  </si>
  <si>
    <t>Verificar los cumplimientos de los acuerdos de servicios</t>
  </si>
  <si>
    <t xml:space="preserve">Se realiza el seguimiento a la gestión de los casos escalados a los terceros  a través de correos electrónicos remitidos al área de sistemas </t>
  </si>
  <si>
    <t>En caso de detectar desviaciones durante el servicio se realiza el contacto telefónico y/o presencial para dinamizar la solución del caso.</t>
  </si>
  <si>
    <t xml:space="preserve">Correos electrónicos </t>
  </si>
  <si>
    <t>Posibilidad  de afectación parcial o total de las actividades de uno o más usuarios</t>
  </si>
  <si>
    <t>Por indisponibilidad superior al 10% mensual en los servicios de comunicaciones</t>
  </si>
  <si>
    <t>Debido a fallos en algunos de los componentes de hardware de la infraestructura de TI</t>
  </si>
  <si>
    <t>Subdirector(a) Administrativo(a) y Financiero(a)
Responsable Área de Sistemas</t>
  </si>
  <si>
    <t>Grupo de infraestructura</t>
  </si>
  <si>
    <t xml:space="preserve">Diario </t>
  </si>
  <si>
    <t>Validar el correcto funcionamiento de cada uno de los componentes de la infraestructura de comunicaciones, además del plan de mantenimiento preventivo de cada uno de los componentes de la infraestructura de comunicaciones.</t>
  </si>
  <si>
    <t>Se cuenta con dos (2) herramientas de monitoreo para las comunicaciones, las cuales generan reportes de fallos, cambios por correo electrónico al administrador de cada uno de los componentes.</t>
  </si>
  <si>
    <t>En caso de detectar alguna alarma, el profesional responsable del servicio, inicia las tareas de identificación del origen del fallo y el escalamiento respectivo.</t>
  </si>
  <si>
    <t>Registro de log en los respectivos sistemas de monitoreo, además de los correos enviados a cada una de las cuentas configuradas</t>
  </si>
  <si>
    <t>Porcentaje de disponibilidad de los servicios de comunicaciones
(No. de horas disponibles de los servicios de comunicaciones /Total de horas de los servicios de comunicaciones)*100</t>
  </si>
  <si>
    <t>Debido a fallo en los canales de conexión a internet</t>
  </si>
  <si>
    <t>Profesional de networking</t>
  </si>
  <si>
    <t xml:space="preserve">Validar la conexión del canal de  internet desde la sede administrativa del IDRD, con herramientas de monitoreo por parte del IDRD </t>
  </si>
  <si>
    <t xml:space="preserve">Se cuenta con una herramientas de monitoreo para la conectividad a internet, la cual se configuran 7X 24 generando   reportes de fallos al administrador de networking </t>
  </si>
  <si>
    <t>En caso de detectar indisponibilidad, el profesional de networking inicia las tareas de identificación del origen del fallo y el escalamiento respectivo.</t>
  </si>
  <si>
    <t>Registro de log en los respectivos sistemas de monitoreo
Alarma de  falla remitida por correo al administrador de networking</t>
  </si>
  <si>
    <t>Debido a cambios en la configuración de alguno de los componentes de infraestructura de comunicaciones</t>
  </si>
  <si>
    <t>Profesional Sistema de Gestión de Seguridad de la Información</t>
  </si>
  <si>
    <t>Semanal</t>
  </si>
  <si>
    <t>Revisar los cambios realizados en la configuración de los componentes de la infraestructura de comunicaciones que no afecten la operación.</t>
  </si>
  <si>
    <t>Se realizan pruebas en ambientes no productivos, se genera el formato de solicitud de cambios en el ambiente de producción, de acuerdo con el procedimiento gestión de cambios de seguridad de la información.</t>
  </si>
  <si>
    <t>Se realiza un análisis del cambio realizado y los respectivos soportes para realizarlos.</t>
  </si>
  <si>
    <t>Formato  de solicitud de cambio de seguridad de la información</t>
  </si>
  <si>
    <t xml:space="preserve">Debido a  temperaturas elevadas en los centros de datos </t>
  </si>
  <si>
    <t xml:space="preserve">Reportar el fallo del aire acondicionado al área de servicios generales quien supervisa el contrato de mantenimiento de aires acondicionados </t>
  </si>
  <si>
    <t>Debido a fallos en comunicaciones del proveedor de internet</t>
  </si>
  <si>
    <t xml:space="preserve">Validar la causa de la indisponibilidad del canal de comunicaciones </t>
  </si>
  <si>
    <t>Se procede a reubicar las conexiones a un dispositivo que se encuentre operando, si el fallo es en el canal de comunicaciones, se establece contacto de segundo nivel con el proveedor de internet para identificar si el fallo es de afectación de la zona o solo es de la entidad, se solicita el tiempo posible de solución para realizar seguimiento de avance.</t>
  </si>
  <si>
    <t xml:space="preserve">Buscar un proveedor de internet alterno para establecer un canal de contingencia </t>
  </si>
  <si>
    <t>Solicitudes de servicio al proveedor de internet</t>
  </si>
  <si>
    <t xml:space="preserve"> 
Por indisponibilidad superior al 10% mensual de los sistemas de información</t>
  </si>
  <si>
    <t>Debido a  indisponibilidad de hardware</t>
  </si>
  <si>
    <t>Revisar la disponibilidad del hardware donde se encuentran alojados los sistemas de información.</t>
  </si>
  <si>
    <t>El control se encuentra monitoreado de manera automática a través de una herramienta de software 7 días X 24 horas que remite alertas a las cuentas de cada administrador dependiendo del servicio afectado, se realiza revisión de las herramientas de monitoreo con los informes semanales de consumo de recursos de hardware.</t>
  </si>
  <si>
    <t>Se realiza monitoreo y revisión del hardware de la infraestructura de TI en caso de detectar fallo en la prestación del servicio.</t>
  </si>
  <si>
    <t>Registro de log en las respectivos sistemas de monitoreo, además de los correos enviados a cada una de las cuentas configuradas</t>
  </si>
  <si>
    <t>Porcentaje de disponibilidad de los sistemas de información
(No. de horas disponibles de los sistemas de información/Total de horas en servicio de los sistemas de información)*100</t>
  </si>
  <si>
    <t>Debido a   indisponibilidad de los componentes activos de red</t>
  </si>
  <si>
    <t>Revisar la disponibilidad de las comunicaciones y su capacidad.</t>
  </si>
  <si>
    <t>El control se encuentra monitoreado de manera automática a través de una herramienta de software 7 días X 24 horas que remite alertas a las cuentas de cada administrador dependiendo del servicio afectado, se realiza revisión de las herramientas de monitoreo con los informes semanales de consumo de recursos de la infraestructura de comunicaciones.</t>
  </si>
  <si>
    <t>En caso de detectar fallo en las comunicaciones, el proveedor de servicios de internet ISP, cuenta con servicio de mesa de ayuda donde se reportan los problemas presentados.</t>
  </si>
  <si>
    <t>Debido a  indisponibilidad del motor de bases de datos</t>
  </si>
  <si>
    <t>Administrador de base de datos</t>
  </si>
  <si>
    <t>Revisar la disponibilidad de las bases de datos y su capacidad.</t>
  </si>
  <si>
    <t>El control se encuentra monitoreado de manera automática con una herramienta de software 7 días X 24 horas, las alarmas por disponibilidad y/o capacidad se remiten al administrador de DBA por correo electrónico, se  realiza informe semanal de estado de los componentes del motor de base de datos y se revisan los reportes de error diariamente</t>
  </si>
  <si>
    <t>Se realiza una revisión del estado del motor de bases de datos por parte del DBA para realizar el diagnóstico de la falla y su solución.</t>
  </si>
  <si>
    <t>Registro de log en las respectivas bases de datos, además de los correos enviados a cada una de las cuentas configuradas</t>
  </si>
  <si>
    <t>Debido a  cambios de la configuración de sistemas de información en el ambiente de producción</t>
  </si>
  <si>
    <t>Revisar los cambios realizados a la configuración de los componentes de la infraestructura de comunicaciones que no afecten la operación.</t>
  </si>
  <si>
    <t>Formato solicitud de cambio de seguridad de la información</t>
  </si>
  <si>
    <t>Debido a fallos en alguno de los sistemas de información</t>
  </si>
  <si>
    <t>Reestablecer la disponibilidad de los sistemas de información</t>
  </si>
  <si>
    <t>luego de identificar si el fallo es general de todos los sistemas de información y si la afectación es total del sistema de información o de algún modulo, se procede a comprobar la ejecución del ultimo backup realizado, se revisa si el fallo puede ser solucionado inmediatamente y se genera una ventana de mantenimiento de urgencia en la que se socializa el cambio que se debe realizar y se autoriza por parte del responsable del área de sistemas, si el cambio requiere mayor tiempo en la solución, se genera una comunicación a todas las dependencias del IDRD informando el fallo y la posible hora de solución</t>
  </si>
  <si>
    <t>Viabilizar la disponibilidad de los servicios de información con servicios en la nube</t>
  </si>
  <si>
    <t>Posibilidad  de afectación de la confidencialidad, integridad y disponibilidad de la información</t>
  </si>
  <si>
    <t>Por ataques informáticos de agentes externos e internos</t>
  </si>
  <si>
    <t>Debido a vulnerabilidades en seguridad de la información</t>
  </si>
  <si>
    <t xml:space="preserve">Realizar seguimiento a la vulnerabilidad en seguridad de la información determinando  la aplicabilidad o no del cambio para no afectar la operación del IDRD
</t>
  </si>
  <si>
    <t>El seguimiento se realiza basado en el procedimiento de gestión de incidentes de seguridad de la información.</t>
  </si>
  <si>
    <t>En caso de identificar una vulnerabilidad, se realiza el análisis del posible fallo para detectar si es debido a un ataque externo o interno, registrándolo en el formato solicitud de cambio .</t>
  </si>
  <si>
    <t xml:space="preserve">Formato de solicitud de cambio seguridad de la información </t>
  </si>
  <si>
    <t>Debido a  desactualización de los sistemas operativos</t>
  </si>
  <si>
    <t>Administrador de Windows</t>
  </si>
  <si>
    <t xml:space="preserve">Validar actualización de parches de seguridad de sistemas operativos de servidores y computadores con el fin de garantizar las condiciones mínimas de seguridad de los sistemas operativos
</t>
  </si>
  <si>
    <t xml:space="preserve">De acuerdo con los fabricantes tanto de hardware como de software se realiza el plan de actualizaciones de los servidores. </t>
  </si>
  <si>
    <t>En caso de detectar parches de seguridad incompatibles, no se instala y se espera hasta que se subsane por parte del fabricante.</t>
  </si>
  <si>
    <t>Debido a  configuración errónea de los dispositivos de infraestructura</t>
  </si>
  <si>
    <t>Cada de vez que se presenta un cambio o actualización</t>
  </si>
  <si>
    <t>Verificar configuración acorde con las necesidades de la entidad, cumpliendo con las buenas prácticas recomendadas por ITIL V3.</t>
  </si>
  <si>
    <t>Se realizan pruebas en ambientes no productivos, se genera el formato de solicitud de cambios en el ambiente de producción de acuerdo al procedimiento gestión de cambios de seguridad de la información, mediante backup de la configuración de los dispositivos.</t>
  </si>
  <si>
    <t>En caso de detectar configuraciones con fallas, se diligencia el formato de solicitud de cambios y se programa la ventana de mantenimiento.</t>
  </si>
  <si>
    <t>Formato de solicitud de cambio seguridad de la información 
Backup previo a la configuración almacenado en la carpeta de gestión del Área de Sistemas con restricciones de acceso</t>
  </si>
  <si>
    <t>Debido a la indisponibilidad de los sistemas de información</t>
  </si>
  <si>
    <t>Jefe área de Sistemas</t>
  </si>
  <si>
    <t>Cada vez que ocurra el evento</t>
  </si>
  <si>
    <t>Validar el grado de afectación de un ataque a la infraestructura de Ti del IDRD</t>
  </si>
  <si>
    <t>Una vez identificada la vulnerabilidad se genera una ventana de mantenimiento de urgencia para desplegar los parches de seguridad necesarios para subsanar la vulnerabilidad y prevenir que se aproveche la misma en la generación de un ataque a la infraestructura de TI del IDRD</t>
  </si>
  <si>
    <t xml:space="preserve">Viabilizar los servicios de los sistemas de información desde la nube </t>
  </si>
  <si>
    <t>Informe de afectación de la vulnerabilidad</t>
  </si>
  <si>
    <t>Posibilidad  de Afectación parcial o total de las actividades de uno o más usuarios</t>
  </si>
  <si>
    <t xml:space="preserve">Por retrasos en la ejecución de los proyectos de TI formulados en el PETI
</t>
  </si>
  <si>
    <t>Debido a  Cambios normativos o surgimiento de nueva normatividad relacionada con la implementación de los proyectos de TI</t>
  </si>
  <si>
    <t>Profesional Gobierno Digital</t>
  </si>
  <si>
    <t xml:space="preserve">Trimestral </t>
  </si>
  <si>
    <t>Revisar y actualizar la matriz de cumplimiento legal aplicable a la implementación de los proyectos de TI.</t>
  </si>
  <si>
    <t>La actualización se realiza de acuerdo con los lineamientos establecidos por la Oficina Asesora Jurídica.  Así mismo, cuando se presentan cambios o nueva normatividad relacionada con TI, se realiza la actualización respectiva.</t>
  </si>
  <si>
    <t>Ajustar los proyectos de TI a la nueva normatividad.</t>
  </si>
  <si>
    <t>Matriz de cumplimiento legal actualizada</t>
  </si>
  <si>
    <t>Porcentaje de avance en proyectos de TI
(No. de hitos en proyectos de TI alcanzados/Total de hitos en proyectos de TI programados en la vigencia)*100</t>
  </si>
  <si>
    <t>Debido a  Incumplimiento de las actividades proyectadas en el Plan Estratégico de Tecnologías de la Información</t>
  </si>
  <si>
    <t>Líder de la PMO</t>
  </si>
  <si>
    <t>Controlar el avance de cada uno de los proyectos.</t>
  </si>
  <si>
    <t>Asignando  responsables por cada  proyecto del  PETI, 
el cual debe verificar el   cumplimiento del mismo  de acuerdo a lo proyectado, documentando  las evidencias de los informes presentados en una carpeta centralizada en la nube, que sea específica por proyecto.</t>
  </si>
  <si>
    <t>Se formula un plan de atención para el cumplimiento de los hitos no solucionados a tiempo y su nueva revisión.</t>
  </si>
  <si>
    <t>Archivo de seguimiento por proyecto identificando cumplimiento de los hitos</t>
  </si>
  <si>
    <t>Debido a  asignación de presupuesto limitado para la implementación de los proyectos TI</t>
  </si>
  <si>
    <t xml:space="preserve">Anual </t>
  </si>
  <si>
    <t xml:space="preserve">Revisar y proyectar el cronograma de actividades de acuerdo con el presupuesto aprobado  para la implementación de los proyectos de TI establecidos en el PETI </t>
  </si>
  <si>
    <t xml:space="preserve">Teniendo en cuenta el cronograma de las actividades establecidas en el PETI para cada proyecto se incluye en el Plan Anual de Adquisiciones la necesidad a desarrollar </t>
  </si>
  <si>
    <t xml:space="preserve">Reprogramar el cronograma de las actividades establecidas en el PETI </t>
  </si>
  <si>
    <t>Posibilidad  de afectación del funcionamiento de los sistemas de información, perdida de información o adulteración de la información</t>
  </si>
  <si>
    <t>Por Pérdida de confidencialidad, integridad o disponibilidad de la información en bases de datos administradas por el IDRD</t>
  </si>
  <si>
    <t>Debido a  Existencia de vulnerabilidades de seguridad de las bases de datos</t>
  </si>
  <si>
    <t>Administrador de bases de datos(DBA)</t>
  </si>
  <si>
    <t>Verificar  las vulnerabilidades de seguridad en los motores de bases de datos administrados en el IDRD cumpliendo con las condiciones mínimas de seguridad de las mismas</t>
  </si>
  <si>
    <t xml:space="preserve">El control se encuentra monitoreado de manera automática con una herramienta de software 7 días X 24 horas, la cual arroja alertas cuando los componentes se salen de los parámetros establecidos y en caso de requerir actualizaciones se registran en el Formato de solicitud de cambio seguridad de la información </t>
  </si>
  <si>
    <t xml:space="preserve">En caso de no compatibilidad del parche ejecutado se  reporta al equipo de infraestructura, al responsable del Área de Sistemas y al Oficial de Seguridad para  encontrar  alternativas de  solución </t>
  </si>
  <si>
    <t>Porcentaje de Disponibilidad de bases de Datos</t>
  </si>
  <si>
    <t>Debido a  Asignación del rol administrador de las bases de datos (sys) a los usuarios administradores funcionales de las aplicaciones</t>
  </si>
  <si>
    <t>Revisar  el estado del usuario sys admin (administrador del sistema )  en los motores de bases de datos administradas en el IDRD para  garantizar la confidencialidad e integridad de  las mismas</t>
  </si>
  <si>
    <t xml:space="preserve">Verificación de claves sys admin mediante la consola de administración de cada motor de base de datos  y en la misma verificación del tiempo que registra el sistema del último cambio realizado </t>
  </si>
  <si>
    <t>Reinicio de claves sysadmin (administrador del sistema)</t>
  </si>
  <si>
    <t>Acta de reinicio de claves</t>
  </si>
  <si>
    <t>Debido a falta de definición de privilegios y roles de acceso a los sistemas de bases de datos administrados</t>
  </si>
  <si>
    <t>Verificar los perfiles de acceso a las bases de datos del IDRD para que los mismos cumplan con  las  condiciones solicitadas  </t>
  </si>
  <si>
    <t xml:space="preserve">Los administradores de las aplicaciones solicitan los perfiles mediante actas de reunión en la cual se informa al DBA  sobre que accesos se le deben otorgar a los perfiles </t>
  </si>
  <si>
    <t>Control de perfiles administrados en las bases de datos  y ajuste de los mismos</t>
  </si>
  <si>
    <t xml:space="preserve">Formato de gestión de usuarios de bases de datos </t>
  </si>
  <si>
    <t>Debido a fallo en ejecución backup y respaldo de las bases de datos administradas</t>
  </si>
  <si>
    <t>Diaria</t>
  </si>
  <si>
    <t>Validar  la ejecución de backup de las  bases de datos del IDRD para  verificar que se encuentren disponibles </t>
  </si>
  <si>
    <t>El DBA realiza revisión de la ejecución del backup de  las bases de datos las cuales están programadas para realizarse de acuerdo a la criticidad del sistema de información para la entidad</t>
  </si>
  <si>
    <t>Verificación del proceso de backup de las bases de datos administradas y de los logs de ejecución. Ejecución manual si ha ocurrido una interrupción en el proceso de backup. Reporte del error</t>
  </si>
  <si>
    <t>Bitácora de backup</t>
  </si>
  <si>
    <t>Debido a falta de seguimiento sobre los componentes del motor de base de datos</t>
  </si>
  <si>
    <t>Revisar el estado de componentes de las bases de datos administradas para prevenir alteraciones o indisponibilidad de las mismas</t>
  </si>
  <si>
    <t>El control se encuentra monitoreado de manera automática a través de una herramienta de software 7 días X 24 horas la cual arroja alertas y se remiten vía correo electrónico de forma automática al administrador DBA cuando los componentes se salen de los parámetros y/o umbrales establecidos.</t>
  </si>
  <si>
    <t>En caso de fallo, se genera un correo automáticamente al DBA</t>
  </si>
  <si>
    <t>Informe de estado de componentes de bases de datos</t>
  </si>
  <si>
    <t>Debido a eventos que afectan la disponibilidad, confidencialidad o integridad de las bases de datos</t>
  </si>
  <si>
    <t xml:space="preserve">Cada vez que se genere un fallo </t>
  </si>
  <si>
    <t>Se validan las posibles causas del fallo y se establecen las actividades para restaurar las bases de datos al estado normal</t>
  </si>
  <si>
    <t>Consultar a soporte técnico suministrado por el proveedor del mantenimiento para subsanar el fallo</t>
  </si>
  <si>
    <t>Gestión Jurídica</t>
  </si>
  <si>
    <t xml:space="preserve">Posibilidad de condenas en contra de la entidad e investigaciones disciplinarias, penales y fiscales. 
</t>
  </si>
  <si>
    <t xml:space="preserve">Por representación judicial no realizada  dentro de los términos  establecidos procesalmente  </t>
  </si>
  <si>
    <t>Debido a falta de diligencia de los apoderados judiciales e indebido seguimiento a los procesos judiciales en la página de la rama y/o en el despacho judicial.</t>
  </si>
  <si>
    <t>de 24 a 500 veces por año</t>
  </si>
  <si>
    <t>Jefe Oficina Asesora Jurídica</t>
  </si>
  <si>
    <t xml:space="preserve">Apoderado a cargo de cada proceso y dependiente judicial </t>
  </si>
  <si>
    <t xml:space="preserve">Realizar el seguimiento a la actualización de la información del proceso judicial, para evitar el vencimiento de los términos legales </t>
  </si>
  <si>
    <t>Revisando la existencia de  información publicada para el proceso  (información relevante tal como: radicación, contestación de la demanda, alegatos, fallos y recursos) en la página de la Rama Judicial o de forma presencial, en cuyo caso se  procede a actualizar el proceso y/o cargar documentos en el SIPROJ WEB .</t>
  </si>
  <si>
    <t xml:space="preserve">Realizar reuniones con el equipo de trabajo 2 veces al año o cuando haya renovación del equipo de trabajo en donde se establezcan los procedimientos, lineamientos de defensa, radicación de documentos en ejercicio de la defensa judicial. </t>
  </si>
  <si>
    <t xml:space="preserve">30 de noviembre </t>
  </si>
  <si>
    <t>(No. de procesos jurídicos atendidos dentro de los términos legales vigentes)/Total de procesos jurídicos notificados)*100</t>
  </si>
  <si>
    <t xml:space="preserve">Semanal </t>
  </si>
  <si>
    <t>Revisar el proceso judicial y hacerse  parte en el mismo dentro de la  etapa  procesal correspondiente  en la cual no se participó</t>
  </si>
  <si>
    <t>Se verifica el estado actual del proceso y se adelanta la actuación judicial correspondiente para hacerse parte en la etapa procesal en la cual no se adelantó la adecuada representación judicial.</t>
  </si>
  <si>
    <t xml:space="preserve">Impacto </t>
  </si>
  <si>
    <t>Posibilidad de acciones de entes de control en contra de la entidad por la demora injustificada del acto administrativo o configuración del silencio administrativo negativo.</t>
  </si>
  <si>
    <t xml:space="preserve">Trámite de reconocimiento deportivo sin cumplir con el término legal vigente                            </t>
  </si>
  <si>
    <t>Debido a falta de diligencia del profesional a cargo del trámite e indebido seguimiento a los trámites de solicitudes de reconocimiento deportivo</t>
  </si>
  <si>
    <t>mínimo 500 veces al año y máximo 5000 veces por año</t>
  </si>
  <si>
    <t xml:space="preserve">Revisar y hacer seguimiento a  la matriz de control de solicitudes de reconocimiento deportivo, verificando el término transcurrido  por cada solicitud </t>
  </si>
  <si>
    <t>Revisar los tiempos de las solicitudes a su cargo con el fin de monitorear la fecha de vencimiento de los mismos.</t>
  </si>
  <si>
    <t>En caso de detectar el no cumplimiento en los tiempos de las actividades establecidas, el profesional de Calidad y/o apoyo administrativo entregará un reporte al profesional encargado del trámite para priorizar la solicitud.</t>
  </si>
  <si>
    <t>Matriz de control de solicitudes de reconocimiento deportivo.
Correos electrónicos de alerta.</t>
  </si>
  <si>
    <t>Realizar seguimientos mensuales con el equipo de abogados, administradores deportivos y demás colaboradores, dejando como evidencia acta y correo con compromisos.</t>
  </si>
  <si>
    <t xml:space="preserve">20 de diciembre </t>
  </si>
  <si>
    <t>(No. de trámites de reconocimiento deportivo atendidos dentro del término legal vigente/Total de trámites de reconocimiento deportivo atendidos)*100</t>
  </si>
  <si>
    <t>Revisar solicitudes próximas a vencer y priorizar la actuación referida al otorgamiento del reconocimiento deportivo</t>
  </si>
  <si>
    <t xml:space="preserve">Dar trámite con prioridad a la solicitud y/o expedición del acto administrativo. </t>
  </si>
  <si>
    <t xml:space="preserve">Correctivo </t>
  </si>
  <si>
    <t>Con registro</t>
  </si>
  <si>
    <t xml:space="preserve">Posibilidad de acciones legales o administrativas  en contra de la entidad por la expedición de un acto administrativo viciado de nulidad. </t>
  </si>
  <si>
    <t xml:space="preserve">Trámite de reconocimiento deportivo avalando el presunto cumplimiento de requisitos cuando no los cumple                   </t>
  </si>
  <si>
    <t>Abogado encargado del trámite de reconocimiento deportivo</t>
  </si>
  <si>
    <t xml:space="preserve">Verificar cumplimiento de requisitos con base en la normativa vigente y conforme a los documentos que reposen en el expediente. </t>
  </si>
  <si>
    <t xml:space="preserve"> Revisión del estudio técnico, marco legal y proyección del Acto Administrativo para posterior revisión y visto bueno del Jefe.  </t>
  </si>
  <si>
    <t xml:space="preserve">Devolver el estudio técnico y/o documentación para los ajustes a que hayan lugar.
</t>
  </si>
  <si>
    <t xml:space="preserve">Correo electrónico, lista de chequeo otorgamiento,  actualización y renovación, lista de chequeo renovación clubes no deportivos, lista de chequeo otorgamiento clubes no deportivos, lista de chequeo  actualización clubes no deportivos </t>
  </si>
  <si>
    <t xml:space="preserve">	(No. de trámites de reconocimiento deportivo atendidos dentro del término legal vigente/Total de trámites de reconocimiento deportivo atendidos)*100</t>
  </si>
  <si>
    <t xml:space="preserve">Cuando aplique </t>
  </si>
  <si>
    <t>Revisar y definir  las acciones administrativas y judiciales a que haya lugar</t>
  </si>
  <si>
    <t xml:space="preserve">Se verifica el cumplimiento de la normativa aplicable  al caso particular del reconocimiento deportivo proferido y se determina la actuación a seguir </t>
  </si>
  <si>
    <t xml:space="preserve">Se revoca administrativamente el acto o se demanda judicialmente su legalidad </t>
  </si>
  <si>
    <t>Radicación demanda al acto administrativo por lesividad o
Revocación del acto administrativo</t>
  </si>
  <si>
    <t xml:space="preserve">manual </t>
  </si>
  <si>
    <t xml:space="preserve">Trámite de aval de escuelas deportivas sin cumplir con el término legal vigente. </t>
  </si>
  <si>
    <t>Debido a falta de diligencia del profesional a cargo del trámite e indebido seguimiento a los trámites de solicitudes de aval de escuelas deportivas.</t>
  </si>
  <si>
    <t>Profesional encargado del trámite de aval de escuelas deportiva</t>
  </si>
  <si>
    <t xml:space="preserve">Revisar y hacer seguimiento a  la matriz de control de solicitudes aval deportivo, verificando el término transcurrido  por cada solicitud </t>
  </si>
  <si>
    <t>Matriz de control de aval de escuelas deportivas 
Correos electrónicos de alerta</t>
  </si>
  <si>
    <t xml:space="preserve">	(No. de trámites de aval de escuelas deportivas atendidos dentro del término legal vigente/Total de trámites de aval de escuelas deportivas atendidos)*100</t>
  </si>
  <si>
    <t xml:space="preserve">Revisar solicitudes próximas a vencer y priorizar la actuación referida al aval a escuelas deportivas. </t>
  </si>
  <si>
    <t xml:space="preserve"> Procesos de cobro persuasivo o coactivo que no se realicen dentro de los términos  establecidos  legalmente 
</t>
  </si>
  <si>
    <t>Debido a falta de seguimiento oportuno durante las etapas del proceso de cobro</t>
  </si>
  <si>
    <t xml:space="preserve"> *de 24 a 500 veces por año</t>
  </si>
  <si>
    <t>Abogado asignado para el procedimiento de cobro persuasivo y  coactivo</t>
  </si>
  <si>
    <t>Realizar seguimiento a las etapas y términos de los procesos de cobro ingresados a la Oficina Asesora Jurídica.</t>
  </si>
  <si>
    <t>(No. de procesos con etapas de cobro iniciadas/Total de solicitudes de cobro remitidos con documentación completa)*100</t>
  </si>
  <si>
    <t>Gestión de la Tecnología de la Información y las Comunicaciones</t>
  </si>
  <si>
    <t>Control Disciplinario</t>
  </si>
  <si>
    <t>Posibilidad de caducidad y prescripción de la acción disciplinaria por</t>
  </si>
  <si>
    <t xml:space="preserve">No dar trámite a las quejas e informes disciplinarios en los términos de Ley  establecidos  
</t>
  </si>
  <si>
    <t xml:space="preserve">Debido a la omisión del reparto de la queja o informe disciplinario </t>
  </si>
  <si>
    <t>La actividad  que conlleva el riesgo se ejecuta de 24 a 500 veces por año</t>
  </si>
  <si>
    <t>Jefe Oficina Control Disciplinario Interno</t>
  </si>
  <si>
    <t xml:space="preserve">Revisar los canales a través de los cuales se reciben los informes y quejas disciplinarias, asignar número de expediente consecutivo y  abogado para su  análisis jurídico.  </t>
  </si>
  <si>
    <t xml:space="preserve">Una vez revisados los canales a través de los cuales se reciben los informes y quejas disciplinarias, se somete a reparto, se designa número de expediente y se entrega para trámite, impulso y sustanciación al respectivo 
abogado. </t>
  </si>
  <si>
    <t>En caso de detectar la falta de reparto de una queja o informe disciplinario, se procede inmediatamente a corregir la situación y poner en marcha el trámite.</t>
  </si>
  <si>
    <t xml:space="preserve">Registro en ORFEO donde se imparte la instrucción sobre el trámite a seguir respecto de la queja o informe disciplinario.
Acta de reparto.
Sistema de Información Disciplinaria.
Base de datos  de los expedientes.
Correo institucional
</t>
  </si>
  <si>
    <t>No se formulan acciones para la vigencia , por cuanto los controles existentes se consideran suficientes y pertinentes para mitigar el riesgo.</t>
  </si>
  <si>
    <t xml:space="preserve">Verificar que efectivamente se realizó el reparto de la queja o informe y se encuentra en trámite y en el  evento de haber caducado o prescrito la acción que se haya  informado a la autoridad  competente </t>
  </si>
  <si>
    <t>Una vez revisados los canales a través de los cuales se reciben los informes y quejas disciplinarias, se somete a reparto, se designa número de expediente y se entrega para trámite, impulso y sustanciación al respectivo 
abogado. En caso de caducidad o prescripción se elabora oficio remisorio a la autoridad competente adjunto los soportes respectivos para que de inicio a la acciones disciplinarias correspondientes</t>
  </si>
  <si>
    <t xml:space="preserve">En caso de detectar la falta de reparto de una queja o informe disciplinario, se procede inmediatamente a corregir la situación y poner en marcha el trámite.
Ampliar la información requerida por la autoridad competente </t>
  </si>
  <si>
    <t>Registro en ORFEO donde se imparte la instrucción sobre el trámite a seguir respecto de la queja o informe disciplinario.
Acta de reparto.
Sistema de Información Disciplinaria.
Base de datos  de los expedientes.
Correo institucional
Oficio remisorio a la autoridad competente</t>
  </si>
  <si>
    <t>Posibilidad de violación al debido proceso por</t>
  </si>
  <si>
    <t>La no notificación de los autos interlocutorios y o de sustanciación que la requieren</t>
  </si>
  <si>
    <t>Debido a la omisión de taxatividad en la parte resolutiva de los autos.</t>
  </si>
  <si>
    <t xml:space="preserve">La actividad  que conlleva el riesgo se ejecuta como máximo 2 veces por año </t>
  </si>
  <si>
    <t xml:space="preserve">Revisar los términos de notificación de cada decisión adoptada </t>
  </si>
  <si>
    <t>Si se quebrantó el debido proceso por indebida notificación, se procede a subsanar el yerro corrigiendo el acto irregular o decretando la nulidad de la actuación desde la notificación.</t>
  </si>
  <si>
    <t xml:space="preserve">Base de datos de los expedientes </t>
  </si>
  <si>
    <t xml:space="preserve">Semestral </t>
  </si>
  <si>
    <t>Revisar que se haya insertado de manera correcta dentro de la decisión el acápite de notificación de la providencia.</t>
  </si>
  <si>
    <t>La revisión se realiza mediante el cotejo del artículo específico y de acuerdo a la clase de notificación (personal, por estado, por medios electrónicos, por edicto, conducta concluyente)</t>
  </si>
  <si>
    <t>Dependiendo del impacto de la omisión y del nivel de afectación se opta compulsar copias de la decisión para que la Procuraduría General de la Nación decida si inicia o no la acción disciplinaria</t>
  </si>
  <si>
    <t xml:space="preserve">Base de datos de los expedientes 
Actas mensuales en las que conste la revisión de los términos de las notificaciones </t>
  </si>
  <si>
    <t>Gestión Documental</t>
  </si>
  <si>
    <t xml:space="preserve">Posibilidad  de pérdida de la memoria institucional.                          
</t>
  </si>
  <si>
    <t xml:space="preserve">Por deterioro de los soportes (análogos, digitales) que contienen los documentos de archivo de la entidad debido a </t>
  </si>
  <si>
    <t xml:space="preserve">Falta de aplicación oportuna de los lineamientos para la conservación documental por parte de las áreas,  dependencias, archivo central </t>
  </si>
  <si>
    <t>mas de 5000 veces por año</t>
  </si>
  <si>
    <t>Secretario(a) General
Responsable Área de Archivo y Correspondencia</t>
  </si>
  <si>
    <t>Profesional de conservación</t>
  </si>
  <si>
    <t xml:space="preserve">Verificar los registros del comportamiento de las condiciones ambientales en los archivos de gestión y central (programa de monitoreo y control de condiciones ambientales ) </t>
  </si>
  <si>
    <t xml:space="preserve">Se programa el equipo  de medición de las condiciones ambientales (humedad relativa  y temperatura) , se instala en el archivo correspondiente y se da inicio a la toma de la medición y el profesional de conservación realiza seguimientos  diarios a la medición que registran los dataloggers </t>
  </si>
  <si>
    <t xml:space="preserve">En caso de evidenciar humedad y temperatura fuera del rango establecido, el profesional de conservación toma las medidas del caso para controlar la fuente que generó el comportamiento  de la condición ambiental </t>
  </si>
  <si>
    <t xml:space="preserve"> Control de ubicación de dataloggers</t>
  </si>
  <si>
    <t xml:space="preserve">Probabilidad </t>
  </si>
  <si>
    <t xml:space="preserve">Incrementar la frecuencia ( de semestral a mensual ) de los procesos de desinfección ambiental en los espacios de archivos </t>
  </si>
  <si>
    <t xml:space="preserve">Profesional de conservación </t>
  </si>
  <si>
    <t>15  diciembre de 2022</t>
  </si>
  <si>
    <t>Se realizan visitas programadas a las áreas, dependencias, archivo central   donde se valida la aplicación oportuna de los lineamientos para la conservación documental.</t>
  </si>
  <si>
    <t>En caso de encontrar debilidades en la aplicación adecuada de los lineamientos para la conservación documental, se imparten las directrices necesarias para corregir las falencias y realizar las mejoras respectivas.</t>
  </si>
  <si>
    <t xml:space="preserve">Falta de revisión de documentos deteriorados </t>
  </si>
  <si>
    <t>Revisar e identificar   documentos deteriorados  y cuando aplique realizar los primeros auxilios</t>
  </si>
  <si>
    <t xml:space="preserve">Inventario de documentos en deterioro
Informe con registro fotográfico </t>
  </si>
  <si>
    <t xml:space="preserve">                                           
posibilidad  de pérdida de la memoria institucional.    
</t>
  </si>
  <si>
    <t xml:space="preserve">Pérdida de información en el préstamo de documentación del archivo central debido a </t>
  </si>
  <si>
    <t>No devolución de la documentación por parte de las áreas y dependencias.</t>
  </si>
  <si>
    <t>Secretario(a) General 
Responsable Área Archivo y Correspondencia</t>
  </si>
  <si>
    <t>Profesional responsable de la custodia de los documentos del archivo central</t>
  </si>
  <si>
    <t>Verificar que la documentación prestada sea devuelta en el mismo estado y en los tiempos establecidos.</t>
  </si>
  <si>
    <t>Confrontación  del formato prestamos de documentos contra el formato de devoluciones de prestamos.</t>
  </si>
  <si>
    <t>Se solicita al área el documento prestado y si no lo ha desocupado se da entrada al documento y se vuelve a diligenciar el formato de préstamo con fecha actualizada y firma entre las partes.</t>
  </si>
  <si>
    <t xml:space="preserve">Solicitud del préstamo del documento. 
Planilla préstamo de documentos diligenciada y firmada por las partes. </t>
  </si>
  <si>
    <t xml:space="preserve">Elaborar   pieza comunicativa  en la cual  se informe sobre las medidas para evitar la pérdida de documentos del archivo central y que hacer en caso que se presente la situación </t>
  </si>
  <si>
    <t xml:space="preserve">Responsable del área de archivo y correspondencia </t>
  </si>
  <si>
    <t>15 diciembre de 2021</t>
  </si>
  <si>
    <t>Número de expedientes - pérdida en el archivo central</t>
  </si>
  <si>
    <t xml:space="preserve">Si el área que perdió el expediente no allega la denuncia se traslada a la Oficina de Control Interno Disciplinario y se procede  en conjunto con la oficina productora del documento a la reconstrucción del mismo de acuerdo con lo establecido en la normatividad vigente </t>
  </si>
  <si>
    <t>Gestión de Asuntos Locales</t>
  </si>
  <si>
    <t xml:space="preserve">Media </t>
  </si>
  <si>
    <t xml:space="preserve">Moderado </t>
  </si>
  <si>
    <t>Jefe Oficina de Asuntos Locales</t>
  </si>
  <si>
    <t>hasta 30 de noviembre de 2022</t>
  </si>
  <si>
    <t xml:space="preserve">Acta de reunión </t>
  </si>
  <si>
    <t xml:space="preserve">Manual </t>
  </si>
  <si>
    <t>Diseño y Construcción de Parques y Escenarios</t>
  </si>
  <si>
    <t xml:space="preserve">Posibilidad de
Afectación en el cumplimiento oportuno de las metas del proyecto de inversión.
y/o 
Mayores costos en la ejecución de los estudios, diseños y obra.
</t>
  </si>
  <si>
    <t>Por
Retrasos en la ejecución de los proyectos de la Subdirección Técnica de Construcciones</t>
  </si>
  <si>
    <t>Debido a 
Deficiencias en los procesos de estudios y diseños  de los proyectos.</t>
  </si>
  <si>
    <t>Subdirector Técnico de Construcciones</t>
  </si>
  <si>
    <t>Supervisor designado</t>
  </si>
  <si>
    <t>En caso de detectar inconsistencias se hace requerimiento al interventor para que realice las correcciones del caso.</t>
  </si>
  <si>
    <t xml:space="preserve">Requerir a la supervisión y/o interventoría un informe que de cuenta de las causas que están generando el posible incumplimiento </t>
  </si>
  <si>
    <t>15 de diciembre de 2022</t>
  </si>
  <si>
    <t>Debido a 
Fallas en los controles implementados para el seguimiento de los cronogramas en la etapa de ejecución del proyecto</t>
  </si>
  <si>
    <t xml:space="preserve">Verificar el cumplimiento del cronograma de ejecución obra aprobado </t>
  </si>
  <si>
    <t>De acuerdo con los resultados de seguimiento se requiere al interventor para que genere los planes de contingencia, modificaciones contractuales, apremios.</t>
  </si>
  <si>
    <t>Acta de reunión 
Requerimiento a los interventores (cuando aplique)</t>
  </si>
  <si>
    <t xml:space="preserve">
Pérdida de imagen o reputación institucional.
</t>
  </si>
  <si>
    <t>Pérdida de la oportunidad para siniestrar el amparo de estabilidad de obra por el  vencimiento de la vigencia, sin que se hayan resuelto las fallas detectadas por la entidad</t>
  </si>
  <si>
    <t xml:space="preserve">No realizar las visitas de estabilidad de obra de acuerdo a lo establecido en los requisitos de ley y en los contratos </t>
  </si>
  <si>
    <t>Responsable designado para el seguimiento a la estabilidad de obra</t>
  </si>
  <si>
    <t xml:space="preserve">Verificar y evaluar el estado de las obras entregadas de acuerdo con lo establecido en los requisitos de ley y en los contratos </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</si>
  <si>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</si>
  <si>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</si>
  <si>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</si>
  <si>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 xml:space="preserve">Posibilidad de no generar  valor público  en cumplimiento  de la misionalidad de la entidad </t>
  </si>
  <si>
    <t xml:space="preserve">Por  baja ejecución de las metas formuladas  en los proyectos de inversión  de cada vigencia </t>
  </si>
  <si>
    <t xml:space="preserve">Responsables designados por el subdirector </t>
  </si>
  <si>
    <t xml:space="preserve">Realizar seguimiento a las actividades programadas en la formulación del proyecto para el cumplimiento de las metas </t>
  </si>
  <si>
    <t>Mediante mesas de trabajo se realiza seguimiento  para revisar los avances en las actividades programadas en el proyecto,  determinando su grado cumplimiento para tomar las acciones a que haya lugar.</t>
  </si>
  <si>
    <t>Se solicita reformulación del proyecto de inversión a la Oficina Asesora de Planeación.</t>
  </si>
  <si>
    <t>Hacer requerimiento a los responsables del cumplimiento de las metas, sobre el % de avance y justificaciones de retraso en caso que aplique.</t>
  </si>
  <si>
    <t>POSIBILIDAD  DE
Posibilidad de acciones de tutela por parte de los ciudadanos.
Pérdida de imagen o  reputación institucional.</t>
  </si>
  <si>
    <t xml:space="preserve">POR 
Incumplimiento a la oportunidad de respuesta   a las PQRSD </t>
  </si>
  <si>
    <t>DEBIDO A 
No se realiza un seguimiento a la gestión  de las respuestas a las PQRDS</t>
  </si>
  <si>
    <t xml:space="preserve">Menor </t>
  </si>
  <si>
    <t>Personal  responsable del seguimiento a PQRDS y entes de control en la dependencia</t>
  </si>
  <si>
    <t xml:space="preserve">Diaria </t>
  </si>
  <si>
    <t xml:space="preserve">Verificar las PQRDS que están por vencerse en la   dependencia </t>
  </si>
  <si>
    <t>Personal  responsable del seguimiento a PQRDS en la dependencia</t>
  </si>
  <si>
    <t xml:space="preserve">Revisar el informe remitido por el área de atención al cliente </t>
  </si>
  <si>
    <t>Hacer un seguimiento por cada respuesta  de PQRS que no cumpla con la oportunidad con el(os) responsables de la misma</t>
  </si>
  <si>
    <t xml:space="preserve">En caso de encontrar incumplimiento a los tiempos de respuestas emitidas por STC, se  revisan las causas del mismo para determinar las acciones a tomar </t>
  </si>
  <si>
    <t xml:space="preserve">Acta de reunión - si aplica
</t>
  </si>
  <si>
    <t>36.%</t>
  </si>
  <si>
    <t>POSIBILIDAD  DE
 Insatisfacción de los ciudadanos.
Pérdida de imagen o  reputación institucional.</t>
  </si>
  <si>
    <t>POR 
Por respuestas a requerimientos de los ciudadanos que no cumplen con los criterios de calidad (calidez, claridad, solución de fondo y coherencia)</t>
  </si>
  <si>
    <t xml:space="preserve">DEBIDO A 
No se realiza verificación a la calidad de las respuestas a las PQRDS por parte de las Áreas / Dependencias </t>
  </si>
  <si>
    <t xml:space="preserve">Profesional responsable de revisión de respuestas a PQRSD  en la dependencia </t>
  </si>
  <si>
    <t xml:space="preserve">Verificar  que la respuesta  a la PQRSD cumplan con los  criterios de calidad  </t>
  </si>
  <si>
    <t xml:space="preserve">Cada respuesta a PQRSD se reasigna  a cada abogado para su revisión y visto bueno </t>
  </si>
  <si>
    <t xml:space="preserve">En caso de encontrar inconsistencias  en la respuesta se devuelve al profesional  que realizo la proyección  </t>
  </si>
  <si>
    <t xml:space="preserve">
ORFEO  ó Correo institucional 
</t>
  </si>
  <si>
    <t xml:space="preserve">Realizar  memorando desde la STC con las directrices de respuesta y socializar con el equipo de trabajo </t>
  </si>
  <si>
    <t xml:space="preserve">Se revisa por cada criterio de calidad las causas del incumplimiento a las respuestas emitidas a las PQRSD para determinar las acciones a tomar </t>
  </si>
  <si>
    <t xml:space="preserve">Socializar el resultado de los criterios  de calidad que fallaron para tenerlo en cuenta en la proyección de próximas respuestas </t>
  </si>
  <si>
    <t xml:space="preserve">Acta de reunión 
Comunicaciones internas </t>
  </si>
  <si>
    <t>Planeación de la Gestión</t>
  </si>
  <si>
    <t xml:space="preserve">Posibilidad  de investigaciones y sanciones  a la entidad  
</t>
  </si>
  <si>
    <t xml:space="preserve">Por viabilizar  estudios previos sin el cumplimiento de los requisitos definidos en el manual de contratación </t>
  </si>
  <si>
    <t>Jefe Oficina Asesora de Planeación</t>
  </si>
  <si>
    <t xml:space="preserve">Profesional designado </t>
  </si>
  <si>
    <t xml:space="preserve">Verificar que los  estudios previos  correspondan  con lo establecido en el Plan Anual de Adquisiciones </t>
  </si>
  <si>
    <t xml:space="preserve">Se devuelve el estudio previo a la subdirección correspondiente para sus ajustes </t>
  </si>
  <si>
    <t xml:space="preserve">Correo electrónico del plan anual de adquisiciones </t>
  </si>
  <si>
    <t xml:space="preserve">Reducir </t>
  </si>
  <si>
    <t>Orientar a   las subdirecciones respecto de los requisitos   establecidos para la viabilidad técnica de la inversión</t>
  </si>
  <si>
    <t xml:space="preserve">Profesional especializado grado 09 </t>
  </si>
  <si>
    <t xml:space="preserve">Orientaciones realizadas a las subdirecciones 
FRECUENCIA :MENSUAL
META: 100%  
</t>
  </si>
  <si>
    <t xml:space="preserve">Revisar la formulación inicial de los proyectos con el fin de verificar su coherencia </t>
  </si>
  <si>
    <t>Verificar metas anuales y presupuesto programado con respecto a lo establecido en el POAI y en el plan anual de adquisiciones</t>
  </si>
  <si>
    <t>Se devuelve por correo electrónico al Gerente de Proyecto para ajuste de la  formulación  de los proyectos y/o plan anual de adquisiciones</t>
  </si>
  <si>
    <t xml:space="preserve">Correo electrónico </t>
  </si>
  <si>
    <t>15 de diciembre   de 2022</t>
  </si>
  <si>
    <t xml:space="preserve"> Numero de verificaciones  realizadas / numero de verificaciones programadas *100
FRECUENCIA :MENSUAL
META:  100%
</t>
  </si>
  <si>
    <t xml:space="preserve">Revisar las metas que presentan desviación con respecto a la  programación  y realizar mesa de trabajo para identificar  la causa y  definir acción a seguir   </t>
  </si>
  <si>
    <t>Verificar la ejecución de las  metas frente a su programación</t>
  </si>
  <si>
    <t xml:space="preserve">Definición por parte de los  Gerentes de Proyecto respecto a la reformulación de las metas </t>
  </si>
  <si>
    <t>Servicio a la Ciudadanía</t>
  </si>
  <si>
    <t>Posibilidad de acciones de tutela por parte de los ciudadanos.
Pérdida de imagen o  reputación institucional.</t>
  </si>
  <si>
    <t>Por no realizar un seguimiento a la gestión oportuna de las respuestas a las PQRDS que son radicadas ante el IDRD</t>
  </si>
  <si>
    <t xml:space="preserve">Debido a que 
No se realiza un seguimiento a las  PQRDS 
 que están por vencerse en cada área  y dependencia </t>
  </si>
  <si>
    <t>Secretario(a) General</t>
  </si>
  <si>
    <t>Profesional del  Área de Atención al Cliente, Quejas y Reclamos.</t>
  </si>
  <si>
    <t xml:space="preserve">Semanal
</t>
  </si>
  <si>
    <t>Verificar las PQRS que están por vencerse en cada área  y dependencia y enviar aviso</t>
  </si>
  <si>
    <t>Revisar la base de datos de gestión de PQRS y la plataforma Bogotá Te Escucha, se  detectan los requerimientos próximos a vencerse, con el fin de enviar una alerta al área o dependencia responsable.</t>
  </si>
  <si>
    <t xml:space="preserve">En caso de identificar que no se envió una alerta se procede a remitirla </t>
  </si>
  <si>
    <t>Base de datos de gestión de PQRS
Base de datos de alertas enviadas 
Correo electrónico ( alerta ) 
Bogotá Te Escucha</t>
  </si>
  <si>
    <t xml:space="preserve">No se genera plan de acción por quedar en zona Baja </t>
  </si>
  <si>
    <t xml:space="preserve">Revisar que los funcionarios y contratistas se apropien  de los conocimientos  básicos sobre la gestión de las PQRS en la entidad </t>
  </si>
  <si>
    <t xml:space="preserve">Por medio de reuniones  se realizan sensibilizaciones a los funcionarios y contratistas  sobre la gestión de las PQRS </t>
  </si>
  <si>
    <t xml:space="preserve">Realizar nuevamente las reuniones de sensibilización </t>
  </si>
  <si>
    <t xml:space="preserve">Listado de asistencia </t>
  </si>
  <si>
    <t xml:space="preserve">Sin documentar </t>
  </si>
  <si>
    <t xml:space="preserve">Baja </t>
  </si>
  <si>
    <t xml:space="preserve">Verificar que las PQRS cuenten con radicado en la plataforma Bogotá Te Escucha y en ORFEO </t>
  </si>
  <si>
    <t xml:space="preserve">Revisar que las PQRS que llegan por Bogotá Te Escucha se les genere un radicado pro ORFEO y viceversa </t>
  </si>
  <si>
    <t xml:space="preserve">En caso de detectar  que una PQRS  no esta registrada en Bogotá Te Escucha o en ORFEO, se procede a generar su radicado  </t>
  </si>
  <si>
    <t>Bogotá Te Escucha
ORFEO
Base de datos de gestión de PQRS</t>
  </si>
  <si>
    <t>Revisar las PQRS que pueden ser contestadas de manera inmediata</t>
  </si>
  <si>
    <t xml:space="preserve">Recibir las solicitudes de información que  llegan por los canales ( telefónico, presencial, correo electrónico) y generar la respuesta de manera inmediata </t>
  </si>
  <si>
    <t xml:space="preserve">En caso de no poder generar una respuesta inmediata se debe radicar la PQRS de acuerdo con el procedimiento establecido </t>
  </si>
  <si>
    <t>Aplicativo de registro de información- Supercades
Base de datos de llamadas telefónica ( Área de Atención al Cliente, Quejas y Reclamos.
Base de datos del correo electrónico de atención al ciudadano</t>
  </si>
  <si>
    <t xml:space="preserve">Documentado </t>
  </si>
  <si>
    <t xml:space="preserve">Validar las PQRS vencidas por área o dependencias </t>
  </si>
  <si>
    <t>Revisar la  plataforma Bogotá Te Escucha, identificar las PQRS vencidas,  elaborar informe y remitirlo al área o dependencia responsable.</t>
  </si>
  <si>
    <t>En caso de detectar  que no se identificó un PQRS en el informe, se procede a realizar una alerta correctiva</t>
  </si>
  <si>
    <t xml:space="preserve">Comunicación interna (Informe semanal )
Correo electrónico ( alerta) 
Base de datos de alertas enviadas 
</t>
  </si>
  <si>
    <t>Revisar la  plataforma Bogotá Te Escucha, identificar las PQRS vencidas,  elaborar informe y remitirlo a las  áreas y dependencias de la entidad</t>
  </si>
  <si>
    <t xml:space="preserve">Comunicación interna (Informe de evaluación de calidad de las respuestas a PQRS cerradas en “Bogotá Te Escucha”,)
Correo electrónico ( alerta) 
Base de datos de alertas enviadas 
</t>
  </si>
  <si>
    <t>Posibilidad de Pérdida de imagen o  reputación institucional.
Insatisfacción de los ciudadanos.</t>
  </si>
  <si>
    <t>Por respuestas a requerimientos de los ciudadanos que no cumplen con los criterios de calidad (calidez, claridad, solución de fondo,  coherencia y  manejo del sistema )</t>
  </si>
  <si>
    <t xml:space="preserve">No se realiza verificación a la calidad de las respuestas a las PQRS por parte de las Áreas / Dependencias </t>
  </si>
  <si>
    <t xml:space="preserve">Secretario(a) General
</t>
  </si>
  <si>
    <t>Evaluar los criterios de coherencia, claridad, solución de fondo,  calidez y manejo de sistema en las respuestas emitidas por las áreas y dependencias.</t>
  </si>
  <si>
    <t>Teniendo en cuenta la respuesta cargada en la plataforma Bogotá Te Escucha, se revisan los criterios de acuerdo con lo definido en el procedimiento para la GESTIÓN DE RESPUESTA OPORTUNA A PETICIONES, QUEJAS, RECLAMOS, DENUNCIAS Y/O SUGERENCIAS</t>
  </si>
  <si>
    <t xml:space="preserve">En caso de detectar  que no se evaluó  un PQRS, se procede a realizar su evaluación </t>
  </si>
  <si>
    <t xml:space="preserve">Base de datos de gestión de PQRS
Informe de evaluación de calidad de las respuestas a PQRS cerradas en “Bogotá Te Escucha”,
</t>
  </si>
  <si>
    <t>El plan de acción será establecido por cada subdirección</t>
  </si>
  <si>
    <t xml:space="preserve">Revisar que las PQRS evaluadas cumplan con el criterio de claridad , coherencia y solución de fondo </t>
  </si>
  <si>
    <t xml:space="preserve">A las PQRS que no cumplan con los criterios mencionados se procede a solicitar a las áreas /dependencias responsable  el alcance de la respuesta ya emitida </t>
  </si>
  <si>
    <t xml:space="preserve">Solicitar el alcance de la respuesta ya emitida </t>
  </si>
  <si>
    <t xml:space="preserve">Base de datos de gestión de PQRS
Correo electrónico </t>
  </si>
  <si>
    <t>Gestión de Recursos Físicos</t>
  </si>
  <si>
    <t>Falta de seguimiento y registro  a las novedades presentadas en los inventarios de bienes devolutivos en servicio</t>
  </si>
  <si>
    <t xml:space="preserve"> mínimo 500 veces al año y máximo 5000 veces por año </t>
  </si>
  <si>
    <t xml:space="preserve">ALTA </t>
  </si>
  <si>
    <t>Auxiliares Administrativos</t>
  </si>
  <si>
    <t>Un funcionario del  Almacén General  comparará físicamente el número de placa del activo a cargo del servidor publico frente al inventario suministrado por el aplicativo SEVEN y se remite por correo electrónico al funcionario encargado del bien (es),  el listado de la verificación de los  bienes para su respectiva aceptación.</t>
  </si>
  <si>
    <t>En caso de existan faltantes y sobrantes será ejecutará el procedimiento correspondiente para que se tomen las medidas necesarias en cada caso.</t>
  </si>
  <si>
    <t xml:space="preserve">Reintegros . Traslados e Informe final  de la toma física anual donde se evidencie los faltantes y/o sobrantes 
NOTA: El informe final contiene los anexos y trazabilidad de la  toma física. </t>
  </si>
  <si>
    <t>No se formulan acciones para la vigencia 2021/2022, por cuanto los controles existentes se consideran suficientes  y pertinentes para mitigar el riesgo</t>
  </si>
  <si>
    <t>Porcentaje de inventario individual validado físicamente
(No. de elementos devolutivos del inventario individual validados físicamente/Total de elementos devolutivos del inventario individual registrados en el sistema de información SEVEN)*100</t>
  </si>
  <si>
    <t>Por faltante de los bienes  devolutivos y de consumo que se encuentren en la  bodega de Almacén General.</t>
  </si>
  <si>
    <t>Falta de seguimiento a las novedades presentadas en los  inventarios de bienes devolutivos y de consumo que se encuentran en el Almacén General</t>
  </si>
  <si>
    <t>Se realiza consulta en el aplicativo  sistema administrativo y financiero de las cantidades de los bienes devolutivos y de consumo y se compara con las cantidades  físicas que se encuentran en la bodega.</t>
  </si>
  <si>
    <t xml:space="preserve"> Conciliación mensual , 
Listado punteado (del aplicativo SEVEN)  de los elementos corroborados durante el inventario </t>
  </si>
  <si>
    <t>16.8%</t>
  </si>
  <si>
    <t xml:space="preserve">
Porcentaje de inventario validado físicamente en bodega
(No. de elementos devolutivos y de consumo en bodegas validados físicamente/Muestra de inventario de elementos devolutivos y de consumo registrados en el sistema de información SEVEN)*100
</t>
  </si>
  <si>
    <t>Verificar la existencia de cantidades cada vez que se retira material del almacén y registrar la información en la tarjeta mural</t>
  </si>
  <si>
    <t>Registrando en las tarjetas murales el ingreso, salidas y saldos  de los elementos de acuerdo a su rotación.</t>
  </si>
  <si>
    <t xml:space="preserve">Tarjeta mural </t>
  </si>
  <si>
    <t>11.4%</t>
  </si>
  <si>
    <t xml:space="preserve">Perdida del elemento. </t>
  </si>
  <si>
    <t xml:space="preserve">Verificar que el tenedor del bien haya instaurado  la denuncia respectiva  y proceder a dar conocimiento a control interno disciplinario, a contabilidad y a apoyo corporativo para la respectiva gestión ante la aseguradora. </t>
  </si>
  <si>
    <t xml:space="preserve">Muy bajo </t>
  </si>
  <si>
    <t>Posibilidad de afectación en las condiciones de infraestructura física o equipos de la sede administrativa</t>
  </si>
  <si>
    <t>Por retrasos en la ejecución de las actividades de mantenimiento de infraestructura  locativa y equipos de la sede administrativa.</t>
  </si>
  <si>
    <t>Debido a falta de seguimiento a la ejecución de actividades de mantenimiento</t>
  </si>
  <si>
    <t>Subdirector(a) Administrativo(a) y Financiero(a)
Responsable Área Apoyo Corporativo</t>
  </si>
  <si>
    <t xml:space="preserve">Auxiliar de servicios generales 
</t>
  </si>
  <si>
    <t xml:space="preserve">Recibo a satisfacción del mantenimiento 
Programación de mantenimiento del contrato 
Mesa de ayuda OTRS </t>
  </si>
  <si>
    <t>No se formulan acciones para la vigencia 2021/2022, por cuanto los controles existentes se consideran suficientes y pertinentes para mitigar el riesgo.</t>
  </si>
  <si>
    <t>N.A</t>
  </si>
  <si>
    <t>Porcentaje de mantenimientos realizados a la infraestructura física de la sede administrativa.
(No. de mantenimientos realizados a la infraestructura física/Total de mantenimientos programados a la infraestructura física de la sede administrativa)*100
Porcentaje de requerimientos de mantenimiento correctivo atendidos en la sede administrativa dentro de los tiempos establecidos.
(No. de requerimientos de mantenimiento correctivo atendidos dentro de los tiempos establecidos/Total de requerimientos de mantenimiento correctivo reportados en la sede administrativa)*100</t>
  </si>
  <si>
    <t>Debido a la no disponibilidad de los espacios o equipos a intervenir para la ejecución de las actividades de mantenimiento</t>
  </si>
  <si>
    <t xml:space="preserve">Subdirector Administrativo y Financiero 
Profesional  Especializado Grado 10- Área de Servicios Generales </t>
  </si>
  <si>
    <t>Auxiliar de servicios generales</t>
  </si>
  <si>
    <t xml:space="preserve">Verificar disponibilidad de los espacios o equipos para realizar la  programación  y ejecución de las rutinas  de mantenimiento de acuerdo a periodicidad establecida en el tablero de control 
</t>
  </si>
  <si>
    <t xml:space="preserve">Consultando con las dependencias  las fechas de  disponibilidad de los espacios y equipos para incluirlas en el programa de mantenimiento el cual se realiza por cada uno de los contratos </t>
  </si>
  <si>
    <t xml:space="preserve">Reprogramar el mantenimiento en caso que el espacio o equipo este ocupado </t>
  </si>
  <si>
    <t xml:space="preserve">Correo electrónico de confirmación de la disponibilidad
Programación de mantenimiento </t>
  </si>
  <si>
    <t>21.6%</t>
  </si>
  <si>
    <t xml:space="preserve">Bajo </t>
  </si>
  <si>
    <t>Adquisición de Bienes y Servicios</t>
  </si>
  <si>
    <t xml:space="preserve">Por adquirir bienes, obras  y servicios que no se adapten a las necesidades de la entidad 
</t>
  </si>
  <si>
    <t xml:space="preserve">Debido a inadecuada revisión de los objetos contractuales y alcances  conforme a lo descrito en  los estudios previos </t>
  </si>
  <si>
    <t xml:space="preserve">Mayor </t>
  </si>
  <si>
    <t xml:space="preserve">Alto </t>
  </si>
  <si>
    <t>Subdirector de Contratación</t>
  </si>
  <si>
    <t>Abogado asignado para adelantar el proceso</t>
  </si>
  <si>
    <t>Cada vez que se recibe una solicitud de contratación</t>
  </si>
  <si>
    <t xml:space="preserve">
Verificar que el objeto y demás información del proceso contractual se encuentre acorde con el PAA publicado en SECOP y con los estudios previos entregados</t>
  </si>
  <si>
    <t>Comparar la información  publicada en SECOP II con la información de los estudios previos entregados.</t>
  </si>
  <si>
    <t xml:space="preserve">En caso de detectar inconsistencias del objeto y demás información del proceso contractual en el Plan Anual de Adquisiciones se realizan los ajustes pertinentes  con el área responsable </t>
  </si>
  <si>
    <t>Participar en las mesas técnicas adelantadas para la revisión de las fichas técnicas de los procesos de selección que se adelanten en el IDRD.</t>
  </si>
  <si>
    <t>15 diciembre de 2022</t>
  </si>
  <si>
    <t xml:space="preserve">Debido a inadecuada revisión de los objetos contractuales en las mesas técnicas </t>
  </si>
  <si>
    <t xml:space="preserve">Cada vez que se realiza Comité de Contratación </t>
  </si>
  <si>
    <t xml:space="preserve">Presentar el proceso contractual en el Comité de Contratación para recibir las recomendaciones a que haya lugar. </t>
  </si>
  <si>
    <t xml:space="preserve">En caso de recibir recomendaciones se solicita al área técnica realizar los ajustes correspondientes </t>
  </si>
  <si>
    <t xml:space="preserve">Acta de Comité Contratación </t>
  </si>
  <si>
    <t xml:space="preserve">
Posibilidad de afectación en 
 la ejecución presupuestal y programa anual de caja.</t>
  </si>
  <si>
    <t xml:space="preserve">Por retrasos en la contratación de bienes, obras y servicios </t>
  </si>
  <si>
    <t xml:space="preserve">Abogado asignado para adelantar el proceso
Responsable del área técnica </t>
  </si>
  <si>
    <t>Cada vez que se presenta un proceso para evaluación</t>
  </si>
  <si>
    <t xml:space="preserve">Comparar  las  propuestas presentadas con  la información establecida en los estudios previos,  especificaciones técnicas y pliegos de condiciones                                        </t>
  </si>
  <si>
    <t>En caso de detectar desviaciones en la estructuración, se realiza una retroalimentación al área técnica para que efectúen los ajustes de los estudios previos y documentos.
En la etapa de evaluación, se le da la oportunidad al proponente para que allegue los documentos sujetos de subsanación.</t>
  </si>
  <si>
    <t>Comunicaciones oficiales (correo)  solicitando los ajustes a que haya lugar.
Durante la evaluación: a través de la plataforma SECOP y en las evaluaciones respectivas.</t>
  </si>
  <si>
    <t>mayor</t>
  </si>
  <si>
    <t>Número de memorandos realizados   /  Numero de memorandos programados   *100%</t>
  </si>
  <si>
    <t xml:space="preserve">Posibilidad  de incumplimiento de requisitos de ley e inicio de procesos disciplinarios a los supervisores de contratos.
</t>
  </si>
  <si>
    <t xml:space="preserve">Por desactualización de los expedientes por parte de la supervisión ( todos) </t>
  </si>
  <si>
    <t xml:space="preserve">Debido a la no publicación de los informes de actividades y demás documentos contractuales de manera completa y oportuna en SECOP </t>
  </si>
  <si>
    <t xml:space="preserve">Subdirector de Contratación ( supervisor de contrato) </t>
  </si>
  <si>
    <t xml:space="preserve">
Mensual</t>
  </si>
  <si>
    <t xml:space="preserve">
Verificar que el contratista publique de manera mensual los informes en SECOP para los contratos de prestación de servicios</t>
  </si>
  <si>
    <t xml:space="preserve">
Se solicita al contratista que realice los ajustes o cargue el informe de actividades en la plataforma SECOP</t>
  </si>
  <si>
    <t>Informe de actividades con la captura de pantalla de los informes cargados en SECOP correspondiente al último mes</t>
  </si>
  <si>
    <t xml:space="preserve">
Elaborar y socializar a través de correo COMUNIDAD IDRD, 3 piezas de comunicación en la que se recuerde la oportuna publicación de los informes de actividades en SECOP</t>
  </si>
  <si>
    <t>Número de piezas publicadas en correo COMUNIDAD / 3 *100%</t>
  </si>
  <si>
    <t xml:space="preserve">Verificar que se haya notificado al contratista para que publique la información y demás documentos pendientes en SECOP en el caso que se evidencie desactualización en  los expedientes por parte de la supervisión </t>
  </si>
  <si>
    <t xml:space="preserve">Realizar la notificación al contratista para que  publique la información </t>
  </si>
  <si>
    <t>Posibilidad  de incumplimiento de requisitos de ley e inicio de procesos disciplinarios a los supervisores de contratos.</t>
  </si>
  <si>
    <t>Por liquidaciones de contratos o convenios realizadas de manera inadecuada o por fuera del plazo máximo dispuesto por la ley</t>
  </si>
  <si>
    <t>Abogado asignado para revisar el acta de liquidación del contrato</t>
  </si>
  <si>
    <t xml:space="preserve">Cada vez que se recibe una solicitud para trámite de una  liquidación </t>
  </si>
  <si>
    <t xml:space="preserve">Revisar el contenido formal y jurídico contractual del acta de liquidación y documentos que lo soportan </t>
  </si>
  <si>
    <t>Mediante control de legalidad realizado por el abogado asignado para revisar el acta de liquidación del contrato, teniendo en cuenta la información publicada en SECOP y  los documentos que soportan el acta de liquidación.</t>
  </si>
  <si>
    <t>En caso de detectar inconsistencias en el acta de liquidación se devuelve a  la dependencia que radicó el acta, para que realicen los ajustes pertinentes.</t>
  </si>
  <si>
    <t>30 de junio de 2022</t>
  </si>
  <si>
    <t>Un procedimiento revisado</t>
  </si>
  <si>
    <t xml:space="preserve">Cuando se evidencie que una liquidación se realizó de manera inadecuada </t>
  </si>
  <si>
    <t xml:space="preserve">Verificar que se realicen los ajustes a las actas de liquidación que realizaron de manera inadecuada </t>
  </si>
  <si>
    <t xml:space="preserve">Revisar las inconsistencias presentadas en el acata de liquidación y realizar los ajustes a que haya lugar </t>
  </si>
  <si>
    <t xml:space="preserve">Informar al área técnica sobre las inconsistencias encontradas  para que se realicen las correcciones </t>
  </si>
  <si>
    <t>moderado</t>
  </si>
  <si>
    <t xml:space="preserve"> Posibilidad de  inicio de procesos disciplinarios a los supervisores de contratos por incumplimiento de los requisitos de ley </t>
  </si>
  <si>
    <t xml:space="preserve">Por la no ejecución de  los contratos según lo pactado o no  cumplimiento  de las obligaciones contractuales  (todos) </t>
  </si>
  <si>
    <t xml:space="preserve">Debido al inadecuado  seguimiento  a la ejecución y cumplimiento de las obligaciones  del contrato </t>
  </si>
  <si>
    <t xml:space="preserve">Supervisor designado </t>
  </si>
  <si>
    <t xml:space="preserve">Mensual (CPS) 
De acuerdo a la pactado en el contrato </t>
  </si>
  <si>
    <t xml:space="preserve">Revisar el contenido de los documentos  y soportes  que evidencien la ejecución y cumplimiento de las obligaciones contractuales </t>
  </si>
  <si>
    <t>Se le solicita al contratista corregir / completar la información para aprobar el documento presentado</t>
  </si>
  <si>
    <t xml:space="preserve">Correo electrónico / Comunicación oficial </t>
  </si>
  <si>
    <t>Realizar tres socializaciones a los supervisores de contratos en las que se informe sobre las responsabilidades de la supervisión de contratos</t>
  </si>
  <si>
    <t xml:space="preserve">Número de socializaciona / 3 * 100% </t>
  </si>
  <si>
    <t>Cuando se evidencie la no ejecución del contrato o el incumplimiento delas obligaciones contractuales</t>
  </si>
  <si>
    <t xml:space="preserve">Revisar que se informe al ordenador del gasto el incumplimiento en la ejecución del contrato y  las  obligaciones pactadas </t>
  </si>
  <si>
    <t xml:space="preserve">Por medio de comunicación oficial se da a conocer al ordenador del gasto la situación presentada con el contratista para que se tomen las acciones a que hayan lugar </t>
  </si>
  <si>
    <t xml:space="preserve">Solicitar  la ordenador del gasto apertura de proceso  sancionatorio al contratista </t>
  </si>
  <si>
    <t xml:space="preserve"> comunicación oficial</t>
  </si>
  <si>
    <r>
      <rPr>
        <strike/>
        <sz val="11"/>
        <rFont val="Arial"/>
        <family val="2"/>
      </rPr>
      <t xml:space="preserve">
</t>
    </r>
    <r>
      <rPr>
        <sz val="11"/>
        <rFont val="Arial"/>
        <family val="2"/>
      </rPr>
      <t>Seguimiento mensual  al cumplimiento de lo programado en el PAA y generar alertas tempranas a los gerentes de proyecto.</t>
    </r>
  </si>
  <si>
    <r>
      <rPr>
        <strike/>
        <sz val="11"/>
        <rFont val="Arial"/>
        <family val="2"/>
      </rPr>
      <t xml:space="preserve">
</t>
    </r>
    <r>
      <rPr>
        <sz val="11"/>
        <rFont val="Arial"/>
        <family val="2"/>
      </rPr>
      <t xml:space="preserve">
El supervisor ingresa a la plataforma SECOP, busca el nombre del contratista y verifica que se encuentre publicado el informe de actividades, con los soportes establecidos en el contrato</t>
    </r>
  </si>
  <si>
    <t>Gestión Financiera</t>
  </si>
  <si>
    <t xml:space="preserve">POSIBILIDAD DE 
Reprocesos en la elaboración de certificados de disponibilidad presupuestal   y retrasos en el trámite de compromisos y obligaciones presupuestales, así como investigaciones disciplinarias, fiscales y penales.
</t>
  </si>
  <si>
    <t>POR 
Afectación de un gasto por un rubro que no corresponde</t>
  </si>
  <si>
    <t xml:space="preserve">DEBIDO A 
Fallas  en el momento de la elaboración de los certificados de disponibilidad presupuestal  en el área de presupuesto 
Inconsistencia en la información contenida en el estudio previo </t>
  </si>
  <si>
    <t>menor</t>
  </si>
  <si>
    <t>Subdirector Administrativo y Financiero</t>
  </si>
  <si>
    <t xml:space="preserve">Profesional especializado grado 10 - Responsable Área Presupuesto </t>
  </si>
  <si>
    <t xml:space="preserve">Cada vez que se tramita un certificado de disponibilidad presupuestal  </t>
  </si>
  <si>
    <t>Verificar la consistencia entre el objeto del gasto que se pretende hacer y el rubro a afectar de acuerdo a lo registrado en el estudio previo o solicitud de certificado de disponibilidad presupuestal</t>
  </si>
  <si>
    <t xml:space="preserve">Se efectúa la digitación de la información que debe contener el Certificados de disponibilidad presupuestal (objeto, rubro y valor). El documento emitido por el sistema de información financiero (Certificados de disponibilidad presupuestal) , se revisa contra el estudio previo o solicitud  y se procede a la firma correspondiente por parte del responsable del Área de Presupuesto. </t>
  </si>
  <si>
    <t>En caso de detectar diferencias, se realiza el ajuste en el Certificado de disponibilidad presupuestal respectivo  en cuanto a objeto, rubro y valor, en caso de ser viable ó se devuelve el estudio previo sin tramitar al área y/o dependencia solicitante para que realice las correcciones pertinentes. Si el CDP ya ha sido entregado al ordenador del gasto se procede a anular el CDP , expedir el nuevo e informar al área solicitante.</t>
  </si>
  <si>
    <t xml:space="preserve">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</si>
  <si>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</si>
  <si>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 xml:space="preserve">Jefe área Financiera </t>
  </si>
  <si>
    <t>A 30 de abril  de 2022
A 30 de julio de 2022 
A 30 de octubre de 2022
A 30  de enero de 2023</t>
  </si>
  <si>
    <t>Número de casos en que se han generado desviación en el rubro presupuestal autorizado en el PAA</t>
  </si>
  <si>
    <t xml:space="preserve">POSIBILIDAD DE 
Presentar estados financieros 
que no corresponden a la realidad económica de la entidad que conllevan  a un dictamen  negativo o con observaciones  a los estados financieros por parte de la Contraloría Distrital de Bogotá 
    </t>
  </si>
  <si>
    <t>POR 
Hechos económicos no registrados contablemente o registrados  que no reflejan fielmente la realidad económica</t>
  </si>
  <si>
    <t>DEBIDO A 
Entrega inoportuna, incompleta e inconsistente de los documentos soportes reportados por las áreas y dependencias que alimentan el proceso contable.</t>
  </si>
  <si>
    <t>Profesional especializado grado 10 - Responsable Área Contabilidad</t>
  </si>
  <si>
    <t xml:space="preserve">Diaria/ Mensual / trimestral. </t>
  </si>
  <si>
    <t>Revisar oportunidad ,  consistencia y  completitud de la información entregada por las áreas para dar cumplimiento al plan de sostenibilidad contable</t>
  </si>
  <si>
    <t>Se verifica que los documentos   soportes contengan la información veraz y  oportuna de acuerdo al plan de sostenibilidad contable el cual establece las fechas de entrega   para su posterior registro en los estados financieros, la cual es necesaria  para la presentación de informes, elaboración de cierres mensuales, elaboración de conciliaciones.</t>
  </si>
  <si>
    <t xml:space="preserve">En caso de  encontrar  inconsistencias en la información,  se informa por escrito (memorando, oficio y/o correo electrónico), a las áreas responsables  o a la entidad externa remitente para que se efectúen las correcciones, modificaciones, ajustes.
Si la información no ha sido remitida se solicita nuevamente al área responsable o a la entidad externa  la entrega de la información </t>
  </si>
  <si>
    <t xml:space="preserve">Verificar trimestralmente las cifras del balance de prueba con los informes conciliados, con el fin de validar su consistencia y razonabilidad.  Se evidenciará a través de la validación exitosa de la Contaduría General de la Nación y la Dirección Distrital de Contabilidad (4 reportes de validación exitosa).
</t>
  </si>
  <si>
    <t>Responsable Área Contabilidad</t>
  </si>
  <si>
    <t>A 30 de abril  de 2022
A 30 de julio de 2022 
A 30 de octubre de 2022
15 de febrero de 2023</t>
  </si>
  <si>
    <t>Número  de informes financieros presentados dentro de los términos legales vigentes/Total de informes financieros a reportar a los entes de vigilancia y control)*100.</t>
  </si>
  <si>
    <t>POSIBILIDAD DE 
No pago de las obligaciones con las subsecuentes investigaciones disciplinarias, fiscales o penales.        
                                                                                                     Observaciones de entes de vigilancia y control.</t>
  </si>
  <si>
    <t xml:space="preserve">POR
Extravío o sustracción de los títulos valor en custodia (cheques, pagarés, acuerdos de pago) 
</t>
  </si>
  <si>
    <t>DEBIDO A 
Custodia inadecuada frente al manejo de los títulos valores</t>
  </si>
  <si>
    <t>Tesorero general grado 08</t>
  </si>
  <si>
    <t>Verificar la existencia real de los títulos físicos (cheques, pagarés, acuerdos de pago) contra el arqueo anterior y los recibos o entregas de los mismos.</t>
  </si>
  <si>
    <t xml:space="preserve">La verificación se realiza mediante arqueo mensual de títulos valores firmado por el tesorero y los funcionarios asignados </t>
  </si>
  <si>
    <t>En caso detectar diferencias en el arqueo, se verifican los soportes y se realiza el análisis de la diferencia, con el fin de tomar las decisiones y acciones a que haya lugar.</t>
  </si>
  <si>
    <t xml:space="preserve">Actas de arqueo </t>
  </si>
  <si>
    <t>Elaborar un inventario de los acuerdos de pago y pagarés y realizar su actualización con cada movimiento (ingreso o salida) para contrastarlo con el arqueo mensual (12 actas de arqueo).</t>
  </si>
  <si>
    <t xml:space="preserve">Tesorero general </t>
  </si>
  <si>
    <t>Trimestral  (inicia  en marzo)</t>
  </si>
  <si>
    <t>Número de acuerdos de pago  y pagares en custodia / número de acuerdos de pago  y pagares  en el inventario * 100</t>
  </si>
  <si>
    <t>POSIBILIDAD DE 
Toma de decisiones equivocadas de inversión o de concentración de recursos en bancos.
Incertidumbre en los saldos bancarios.
Observaciones de entes de vigilancia y control.</t>
  </si>
  <si>
    <t>POR
Partidas conciliatorias sin identificar dentro del respectivo mes</t>
  </si>
  <si>
    <t xml:space="preserve">DEBIDO A 
Registro inoportuno de los movimientos bancarios
</t>
  </si>
  <si>
    <t xml:space="preserve">Verificar y conciliar la información de  los libros de bancos  VS  saldos bancarios </t>
  </si>
  <si>
    <t xml:space="preserve">No se generan acciones por quedar en zona baja </t>
  </si>
  <si>
    <t>N.A.</t>
  </si>
  <si>
    <t>Número  de partidas conciliatorias identificadas con edad inferior a 60 días/Total de partidas reportadas)*100</t>
  </si>
  <si>
    <t xml:space="preserve">Profesional especializado grado 10 - Responsable Área Contabilidad  </t>
  </si>
  <si>
    <t xml:space="preserve">Conciliar  las partidas entre el extracto bancario y el libro de bancos </t>
  </si>
  <si>
    <t>Se realiza mediante conciliación de los registros de los libros de bancos con los extractos bancarios.</t>
  </si>
  <si>
    <t>Conciliaciones bancarias</t>
  </si>
  <si>
    <t>POSIBILIDAD DE 
Investigaciones fiscales y/o disciplinarias por parte de los entes de vigilancia y control</t>
  </si>
  <si>
    <t xml:space="preserve">POR
Presentación inoportuna de la información financiera </t>
  </si>
  <si>
    <t xml:space="preserve">DEBIDO A 
Falta  de seguimiento a las fechas establecidas para la presentación de los informes financieros </t>
  </si>
  <si>
    <t>Profesional especializado grado 11 - Responsable Área Financiera</t>
  </si>
  <si>
    <t xml:space="preserve">Verificar las fechas para rendir oportunamente  la información financiera solicitada por los entes de vigilancia y control </t>
  </si>
  <si>
    <t>Si se evidencia desfases entre las labores a realizar y el plazo establecido, se prioriza las actividades para poder rendir a tiempo.</t>
  </si>
  <si>
    <t xml:space="preserve">Cronograma de informes a entes de control </t>
  </si>
  <si>
    <t xml:space="preserve">Generar alertas tempranas incorporando en el cronograma fechas internas de presentación de los informes que permitan advertir sobre el cumplimiento oportuno de la entrega de la información </t>
  </si>
  <si>
    <t xml:space="preserve">Responsable Área Financiera
</t>
  </si>
  <si>
    <t xml:space="preserve">Mensualmente a partir de 30 de marzo  de 2022 </t>
  </si>
  <si>
    <t>No. de informes financieros presentados dentro de los términos legales vigentes/Total de informes financieros a reportar a los entes de vigilancia y control)*100.</t>
  </si>
  <si>
    <t>Posible inconformidad de los Fondos de Desarrollo Local.</t>
  </si>
  <si>
    <t>Por no brindar una asesoría y asistencia técnica bajo los criterios de elegibilidad y viabilidad establecidos por el IDRD a los Fondos de Desarrollo Local.</t>
  </si>
  <si>
    <t xml:space="preserve">Falta de claridad y/o actualización en los criterios de elegibilidad y viabilidad establecidos por el IDRD. </t>
  </si>
  <si>
    <t>Revisar que los criterios de elegibilidad y viabilidad establecidos por el IDRD se encuentren específicos, concretos y actualizados acorde a la normatividad y regulación vigente para su aplicabilidad.</t>
  </si>
  <si>
    <t>Convocar a los profesionales de las subdirecciones misionales con el fin de revisar y actualizar los criterios de elegibilidad y viabilidad.</t>
  </si>
  <si>
    <t>Acta de reunión 
Documento que contiene los  criterios de elegibilidad y viabilidad.</t>
  </si>
  <si>
    <t>Realizar 2 sensibilizaciones a los FDL sobre los criterios de elegibilidad y viabilidad.</t>
  </si>
  <si>
    <t>Profesional asignado al procedimiento de asesoría y asistencia técnica.</t>
  </si>
  <si>
    <t>De acuerdo con las solicitudes recibidas por los FDL por medio de comunicación oficial, se programan y se convocan a mesas de trabajo a los delegados de las subdirecciones respectivas para atender las inquietudes presentadas en la formulación y dar la asesoría respectiva.</t>
  </si>
  <si>
    <t>Se dan las orientaciones para que el FDL corrija la formulación del proyecto (si el del caso).</t>
  </si>
  <si>
    <t>Ausencia de seguimiento a la ejecución de los proyectos.</t>
  </si>
  <si>
    <t>Revisar que las actividades establecidas en el anexo técnico se estén ejecutando acorde a lo estipulado en dicho documento y al cronograma establecido.</t>
  </si>
  <si>
    <t>Se solicita al contratista tomar las acciones a que haya lugar para avanzar en el proyecto.
Se hacen las correcciones a las inconsistencias detectadas en el anexo técnico (si es el caso).</t>
  </si>
  <si>
    <t>Posibilidad de acciones de tutela por parte de los ciudadanos.
Pérdida de imagen o  reputación institucional</t>
  </si>
  <si>
    <t>Por Incumplimiento a la oportunidad de respuesta a las PQRSD</t>
  </si>
  <si>
    <t xml:space="preserve">Debilidad en el seguimiento a la gestión  de las respuestas a las PQRDS </t>
  </si>
  <si>
    <t>Subdirector Técnico de Recreación y Deportes</t>
  </si>
  <si>
    <t>Responsable del seguimiento a PQRDS en la Subdirección</t>
  </si>
  <si>
    <t>Verificar las PQRDS que están por vencerse en el  área  y/o  dependencia para generar las alertas correspondientes.</t>
  </si>
  <si>
    <t xml:space="preserve">Se realiza la descarga del informe de seguimiento al cumplimiento de términos conforme a la semaforización del sistema Orfeo y se generan las alertas mediante correos electrónicos </t>
  </si>
  <si>
    <t>Se realiza el requerimiento o memorando hacia el contratista o funcionario responsable</t>
  </si>
  <si>
    <t>Informe de Orfeo</t>
  </si>
  <si>
    <t>40%</t>
  </si>
  <si>
    <t>Trimestral</t>
  </si>
  <si>
    <t>Se realiza socialización del informe y se revisan las causas del incumplimiento a las respuestas emitidas de las PQRSD para determinar las acciones a tomar.</t>
  </si>
  <si>
    <t>Acta o grabación de reunión</t>
  </si>
  <si>
    <t>25%</t>
  </si>
  <si>
    <t xml:space="preserve"> Insatisfacción de los ciudadanos.
Pérdida de imagen o  reputación institucional.</t>
  </si>
  <si>
    <t>Por respuestas a requerimientos de los ciudadanos que no cumplen con los criterios de calidad (calidez, claridad, solución de fondo y coherencia)</t>
  </si>
  <si>
    <t xml:space="preserve">Debilidad en la verificación a la calidad de las respuestas a las PQRDS por parte de las Áreas / Dependencias </t>
  </si>
  <si>
    <t>Verificar  que la respuesta  a la PQRSD cumpla con los  criterios de calidad definidos.</t>
  </si>
  <si>
    <t>Quien elabora el documento debe cumplir con el flujo de control establecido en las plantillas del sistema ORFEO  a fin de garantizar la calidad el contenido del documento previo a la firma de la Subdirectora.</t>
  </si>
  <si>
    <t>Flujo de aprobación en el sistema ORFEO que se evidencia en el histórico.</t>
  </si>
  <si>
    <t>Afectación de la calidad en la prestación del servicio.
Insatisfacción de los usuarios.</t>
  </si>
  <si>
    <t>Posibilidad de no generar valor público  en cumplimiento  de la misionalidad de la entidad</t>
  </si>
  <si>
    <t xml:space="preserve">Por baja ejecución de las metas formuladas  en los proyectos de inversión  de cada vigencia </t>
  </si>
  <si>
    <t xml:space="preserve">Debilidad en el seguimiento del cumplimiento de las actividades que conforman las metas </t>
  </si>
  <si>
    <t>Responsable del Área de Recreación y Área de Deportes - Profesional Especializado 222-11</t>
  </si>
  <si>
    <t>Coordinador de Programa</t>
  </si>
  <si>
    <t>Verificar el suministro de la información técnica y/o pedagógica a las personas previo a la ejecución de actividades en territorio.</t>
  </si>
  <si>
    <t xml:space="preserve">Socialización de los lineamientos técnicos y/o pedagógicos para la ejecución de actividades en territorio a las personas de los equipos, a través de estrategias como correo electrónico, jornadas de fortalecimiento, mesas de trabajo, entre otras. </t>
  </si>
  <si>
    <t>Correos electrónicos, Listados de asistencia, actas o grabaciones de reunión</t>
  </si>
  <si>
    <t>Subdirección Técnica de Recreación y Deportes</t>
  </si>
  <si>
    <t>01 - 04 - 2022 
a
31 - 12 - 2022</t>
  </si>
  <si>
    <t>No. de documentos actualizados / No. de Documentos Programados</t>
  </si>
  <si>
    <t>Responsables designados por la subdirección</t>
  </si>
  <si>
    <t xml:space="preserve">Quincenal / mensual </t>
  </si>
  <si>
    <t xml:space="preserve">Validar las acciones adelantadas como seguimiento a las actividades programadas en la formulación del proyecto para el cumplimiento de las metas </t>
  </si>
  <si>
    <t>En caso de incumplimiento de metas, se solicita reformulación del proyecto de inversión a la Oficina Asesora de Planeación o se establecen estrategias para compensar la baja ejecución en los meses siguientes.</t>
  </si>
  <si>
    <t>Actas o grabaciones de reunión 
Correos electrónicos 
Informes de seguimiento mensual</t>
  </si>
  <si>
    <t xml:space="preserve">Realizar un (1) seguimiento previo al cierre del mes, al interior de los equipos por proyecto del avance de metas y generar las alertas respectivas </t>
  </si>
  <si>
    <t>Equipo de Planeación de la STRD</t>
  </si>
  <si>
    <t>No. seguimientos realizados / No. de seguimientos programados</t>
  </si>
  <si>
    <t>POSIBILIDAD DE  
Afectación en la fuente de financiación para el mantenimiento y sostenibilidad de los parques y escenarios</t>
  </si>
  <si>
    <t>POR 
Reducción de recursos en el aprovechamiento económico de los parques y escenarios</t>
  </si>
  <si>
    <t>DEBIDO A 
Errores en la aplicación   de las tarifas establecidas en el  manual de aprovechamiento económico por parte de los responsables de parques y escenarios</t>
  </si>
  <si>
    <t xml:space="preserve">POSIBILIDAD DE
Constitución de reservas presupuestales  y pasivos exigibles  que afectan al presupuesto de inversión de la siguiente vigencia 
</t>
  </si>
  <si>
    <t>POR 
retrasos en la ejecución de obras de mantenimiento o recuperación</t>
  </si>
  <si>
    <t>DEBIDO A 
 incumplimiento en el tiempo de ejecución contractual por parte del contratista</t>
  </si>
  <si>
    <t>POSIBILIDAD DE 
Observaciones  de entes de vigilancia y control.</t>
  </si>
  <si>
    <t xml:space="preserve">
POR 
 incumplimiento a la  programación de las visitas de estabilidad de obra.</t>
  </si>
  <si>
    <t>DEBIDO 
A falta de seguimiento a las fechas establecidas de la programación de visitas de estabilidad de obra.</t>
  </si>
  <si>
    <t xml:space="preserve">POSIBILIDAD DE 
no generar  valor público  en cumplimiento  de la misionalidad de la entidad </t>
  </si>
  <si>
    <t xml:space="preserve">POR 
 baja ejecución de las metas formuladas  en los proyectos de inversión  de cada vigencia </t>
  </si>
  <si>
    <t>POSIBILIDAD  DE
No dar cumplimiento a la atención de las PQRSD, dentro del termino establecido por Ley.</t>
  </si>
  <si>
    <t>POR 
Incumplimiento a las PQRSD atendidas  dentro de los términos legales vigentes</t>
  </si>
  <si>
    <t xml:space="preserve">DEBIDO A 
A la cantidad de PQRSD allegadas al proceso
Las respuestas dependen de terceros
</t>
  </si>
  <si>
    <t>Subdirector Técnico de Parques</t>
  </si>
  <si>
    <t xml:space="preserve">Profesional universitarios / especializado 
</t>
  </si>
  <si>
    <t>Bimestral</t>
  </si>
  <si>
    <t>Verificar  la aplicación correcta   de la tarifa establecida en el  manual del aprovechamiento económico.</t>
  </si>
  <si>
    <t xml:space="preserve">Mediante la ejecución de visita   se revisa  la coherencia entre los valores liquidados en los diferentes préstamos  y las tarifas establecidas  en el manual del aprovechamiento económico </t>
  </si>
  <si>
    <t>Se solicita al responsable del parque que explique las causas de la diferencia entre los reportes y de acuerdo a ellas se determinan acciones a realizar.</t>
  </si>
  <si>
    <t xml:space="preserve">Informe de visita 
</t>
  </si>
  <si>
    <t xml:space="preserve">Realizar sensibilizaciones sobre la actualización el manual de aprovechamiento económico </t>
  </si>
  <si>
    <t xml:space="preserve">Jefe área promoción de servicios </t>
  </si>
  <si>
    <t xml:space="preserve">Cuando se  presente el evento </t>
  </si>
  <si>
    <t xml:space="preserve">Verificar que se realice  la reliquidación de los valores cobrados  en los préstamos  </t>
  </si>
  <si>
    <t xml:space="preserve">Mediante la ejecución de visita   de seguimiento donde se revisa el ajuste aplicado   y las tarifas establecidas  en el manual del aprovechamiento económico </t>
  </si>
  <si>
    <t xml:space="preserve">Si en el seguimiento se evidencia que aún no han realizado  el ajuste, se dan las indicaciones para que efectivamente se realice  </t>
  </si>
  <si>
    <t xml:space="preserve">Supervisor
</t>
  </si>
  <si>
    <t xml:space="preserve">Según cronograma  de obra </t>
  </si>
  <si>
    <t>Verificar el cumplimiento de ejecución de la obra.</t>
  </si>
  <si>
    <t xml:space="preserve">Se revisa en sitio el avance  de las obras  frente a las actividades  establecidas  el cronograma </t>
  </si>
  <si>
    <t xml:space="preserve">Acta reunión de comité de obra.
Bitácora de la obra.
Cronograma de obra ajustado cuando aplique </t>
  </si>
  <si>
    <t xml:space="preserve">No se generan acciones por quedar en zona Baja </t>
  </si>
  <si>
    <t>Verificar la estabilidad de obra de mantenimiento de acuerdo con la programación establecida.</t>
  </si>
  <si>
    <t xml:space="preserve">Por medio de visitas de seguimiento a los parques y escenarios  se verifica  la  estabilidad del mismo </t>
  </si>
  <si>
    <t>Se genera la reprogramación de fechas de visitas a la estabilidad de obra frente a la programación inicial.</t>
  </si>
  <si>
    <t>Actas de visitas de estabilidad de obra
Matriz de estabilidad de obra  
Registro Fotográfico</t>
  </si>
  <si>
    <t>Generar documento donde se identifiquen las actividades más recurrente que se detectan en las visitas de  estabilidad de obra para generar recomendaciones en contratos de obra a futuro</t>
  </si>
  <si>
    <t>30 de julio de 2022</t>
  </si>
  <si>
    <t xml:space="preserve">Realizar seguimiento a las actividades programadas en el formulación del proyecto para el cumplimiento de las metas </t>
  </si>
  <si>
    <t xml:space="preserve">Mediante mesas de trabajo se realiza seguimiento  para revisar los avances en las actividades programadas en el formulación del proyecto  determinando su grado cumplimiento para tomar las acciones a que haya lugar </t>
  </si>
  <si>
    <t>Se solicita reformulación del proyecto de inversión a la Oficina Asesora de Planeación</t>
  </si>
  <si>
    <t xml:space="preserve">Actas de reunión 
Correos electrónicos 
Informes de seguimiento mensual a metas y actividades 
Informe trimestral SEGPLAN  </t>
  </si>
  <si>
    <t>30%</t>
  </si>
  <si>
    <t xml:space="preserve">Generar sensibilizaciones sobre el adecuado seguimiento de las metas de los proyectos de inversión </t>
  </si>
  <si>
    <t>Responsables designados por el subdirector</t>
  </si>
  <si>
    <t>Sensibilizaciones realizadas</t>
  </si>
  <si>
    <t>Personal  responsable del seguimiento a PQRDS en las áreas y dependencias</t>
  </si>
  <si>
    <t xml:space="preserve">Se elabora un cuadro de seguimiento en el cual se incluye  la fecha en la cual se debe dar respuesta a la PQRS, el  responsable asignado, el cual se remite a los responsables de área como correo de alerta a los vencimientos de las PQRSD  </t>
  </si>
  <si>
    <t>Cuadro de seguimiento de las PQRSD</t>
  </si>
  <si>
    <t xml:space="preserve">Se elabora comunicación oficial dando lineamento de cumplimiento de obligaciones contractuales </t>
  </si>
  <si>
    <t>Administración y mantenimiento de parques y escenarios</t>
  </si>
  <si>
    <t>*de 24 a 500 veces por año</t>
  </si>
  <si>
    <t xml:space="preserve">
* mínimo 500 veces al año y máximo 5000 veces por año</t>
  </si>
  <si>
    <t xml:space="preserve"> No cumplir con la meta  establecida  para  los planes que conforman  el Plan Estratégico de Talento Humano (PIC, Bienestar e incentivos y SST)  </t>
  </si>
  <si>
    <t>Debido a demora en los trámites precontractuales que se requieren para la ejecución de algunas actividades establecidas en el Plan Estratégico de Talento Humano (PIC, Bienestar e incentivos y SST)</t>
  </si>
  <si>
    <t>Matriz de Excel de seguimiento a los procesos contractuales
Cronograma de actividades Integradas con los planes de Bienestar, PIC y SST.  Ver evidencias en la carpeta proceso Gestión del Talento Humano- Evidencias Matriz de Riesgos de Gestión - Desarrollo Humano</t>
  </si>
  <si>
    <t>Cuadro en Excel de Control de Retiros
Memorandos enviados a los funcionarios de aceptación de renuncia, Ver evidencias en la carpeta proceso Gestión del Talento Humano- Evidencias  Matriz de Riesgos de Gestión - Talento Humano</t>
  </si>
  <si>
    <t>Ver evidencias en la carpeta proceso Gestión de Tecnologías de la Información- Evidencias  Matriz de Riesgos de Gestión - Riesgo 1 - control 1</t>
  </si>
  <si>
    <t>Ver evidencias en la carpeta proceso Gestión de Tecnologías de la Información- Evidencias  Matriz de Riesgos de Gestión - Riesgo 1 - control 2</t>
  </si>
  <si>
    <t>Ver evidencias en la carpeta proceso Gestión de Tecnologías de la Información- Evidencias  Matriz de Riesgos de Gestión - Riesgo 1 - control 3</t>
  </si>
  <si>
    <t>Ver evidencias en la carpeta proceso Gestión de Tecnologías de la Información- Evidencias  Matriz de Riesgos de Gestión - Riesgo 1 - control 4</t>
  </si>
  <si>
    <t>Ver evidencias en la carpeta proceso Gestión de Tecnologías de la Información- Evidencias  Matriz de Riesgos de Gestión - Riesgo 2 - control 1</t>
  </si>
  <si>
    <t>Se realiza el seguimiento del comportamiento de los canales de internet del IDRD de tal manera que se garantice la disponibilidad de acuerdo a los niveles de servicio contratados con el proveedor que es ETB</t>
  </si>
  <si>
    <t>Ver evidencias en la carpeta proceso Gestión de Tecnologías de la Información- Evidencias  Matriz de Riesgos de Gestión - Riesgo 2 - control 2</t>
  </si>
  <si>
    <t>Ver evidencias en la carpeta proceso Gestión de Tecnologías de la Información- Evidencias  Matriz de Riesgos de Gestión - Riesgo 2 - control 3</t>
  </si>
  <si>
    <t>Ver evidencias en la carpeta proceso Gestión de Tecnologías de la Información- Evidencias  Matriz de Riesgos de Gestión - Riesgo 2 - control 4</t>
  </si>
  <si>
    <t>Ver evidencias en la carpeta proceso Gestión de Tecnologías de la Información- Evidencias  Matriz de Riesgos de Gestión - Riesgo 2 - control 5</t>
  </si>
  <si>
    <t>Ver evidencias en la carpeta proceso Gestión de Tecnologías de la Información- Evidencias  Matriz de Riesgos de Gestión - Riesgo 3 - control 1</t>
  </si>
  <si>
    <t>Ver evidencias en la carpeta proceso Gestión de Tecnologías de la Información- Evidencias  Matriz de Riesgos de Gestión - Riesgo 3 - control 2</t>
  </si>
  <si>
    <t>Ver evidencias en la carpeta proceso Gestión de Tecnologías de la Información- Evidencias  Matriz de Riesgos de Gestión - Riesgo 3 - control 3</t>
  </si>
  <si>
    <t>Ver evidencias en la carpeta proceso Gestión de Tecnologías de la Información- Evidencias  Matriz de Riesgos de Gestión - Riesgo 3 - control 4</t>
  </si>
  <si>
    <t>Ver evidencias en la carpeta proceso Gestión de Tecnologías de la Información- Evidencias  Matriz de Riesgos de Gestión - Riesgo 3 - control 5</t>
  </si>
  <si>
    <t>Ver evidencias en la carpeta proceso Gestión de Tecnologías de la Información- Evidencias  Matriz de Riesgos de Gestión - Riesgo 4 - control 1</t>
  </si>
  <si>
    <t>Ver evidencias en la carpeta proceso Gestión de Tecnologías de la Información- Evidencias  Matriz de Riesgos de Gestión - Riesgo 4 - control 2</t>
  </si>
  <si>
    <t>Ver evidencias en la carpeta proceso Gestión de Tecnologías de la Información- Evidencias  Matriz de Riesgos de Gestión - Riesgo 4 - control 3</t>
  </si>
  <si>
    <t>Ver evidencias en la carpeta proceso Gestión de Tecnologías de la Información- Evidencias  Matriz de Riesgos de Gestión - Riesgo 4 - control 4</t>
  </si>
  <si>
    <t>Porcentaje de remediación de vulnerabilidades de seguridad de la información
(No. de vulnerabilidades críticas o altas remediadas/Total de vulnerabilidades de seguridad de la información detectadas como críticas o altas</t>
  </si>
  <si>
    <t xml:space="preserve">Se cuenta con la oficina de proyectos PMO, la cual realiza seguimiento al cumplimiento de las actividades programadas dentro del periodo, generando las actualizaciones de los cronogramas en caso de ser necesario </t>
  </si>
  <si>
    <t>Ver evidencias en la carpeta proceso Gestión de Tecnologías de la Información- Evidencias  Matriz de Riesgos de Gestión - Riesgo 5 - control 1</t>
  </si>
  <si>
    <t>Ver evidencias en la carpeta proceso Gestión de Tecnologías de la Información- Evidencias  Matriz de Riesgos de Gestión - Riesgo 5 - control 2</t>
  </si>
  <si>
    <t>Ver evidencias en la carpeta proceso Gestión de Tecnologías de la Información- Evidencias  Matriz de Riesgos de Gestión - Riesgo 6 - control 1</t>
  </si>
  <si>
    <t>Ver evidencias en la carpeta proceso Gestión de Tecnologías de la Información- Evidencias  Matriz de Riesgos de Gestión - Riesgo 6 - control 2</t>
  </si>
  <si>
    <t>Ver evidencias en la carpeta proceso Gestión de Tecnologías de la Información- Evidencias  Matriz de Riesgos de Gestión - Riesgo 6 - control 3</t>
  </si>
  <si>
    <t>Ver evidencias en la carpeta proceso Gestión de Tecnologías de la Información- Evidencias  Matriz de Riesgos de Gestión - Riesgo 6 - control 4</t>
  </si>
  <si>
    <t>Ver evidencias en la carpeta proceso Gestión de Tecnologías de la Información- Evidencias  Matriz de Riesgos de Gestión - Riesgo 6 - control 5</t>
  </si>
  <si>
    <t>Para el periodo no se han generado indisponibilidades de las bases de datos</t>
  </si>
  <si>
    <t>Ver evidencias en la carpeta proceso Gestión de Tecnologías de la Información- Evidencias  Matriz de Riesgos de Gestión - Riesgo 6 - control 6</t>
  </si>
  <si>
    <t xml:space="preserve">Verificar y hacer seguimiento a  la ejecución de las actividades de mantenimiento preventivo y correctivo evaluando que se hayan ejecutado de acuerdo a lo programado 
</t>
  </si>
  <si>
    <t>Ver inventario de bienes a algunos servidores, verificación inventarios devolutivos
Ver evidencias en la carpeta Gestión de Recursos - Evidencias  Matriz de Riesgos de Gestión - Almacén</t>
  </si>
  <si>
    <t>Como evidencias a los controles se reportan: Cuadro con las solicitudes atendidas mediante la Mesa de Ayuda y los cronogramas de los contratos de mantenimiento vigentes en el 2022</t>
  </si>
  <si>
    <t>Como evidencias a los controles se reportan: Cuadro con las solicitudes atendidas mediante la Mesa de Ayuda y los cronogramas de los contratos de mantenimiento vigentes en el 2022
Ver evidencias en la carpeta Gestión de Recursos - Evidencias  Matriz de Riesgos de Gestión - Servicios Generales</t>
  </si>
  <si>
    <t>Acorde con los controles se reporta en las evidencias los cronogramas en febrero, mayo y agosto del contrato vigente en el 2022</t>
  </si>
  <si>
    <t>Acorde con los controles se reporta en las evidencias los cronogramas en febrero, mayo y agosto del contrato vigente en el 2022
Ver evidencias en la carpeta Gestión de Recursos - Evidencias  Matriz de Riesgos de Gestión - Servicios Generales</t>
  </si>
  <si>
    <t xml:space="preserve">Número de estrategias de comunicación implementadas  (La frecuencia de medición planteada en la ficha técnica del indicador es semestral).  </t>
  </si>
  <si>
    <t>NA</t>
  </si>
  <si>
    <t xml:space="preserve">Número de estrategias de comunicación implementadas 
Número de estrategias de comunicación implementadas en las fechas establecidas en el cronograma  /Número de estrategias de comunicación x 100 </t>
  </si>
  <si>
    <t xml:space="preserve">Los profesionales encargados del trámite realizan el seguimiento correspondiente a los procesos judiciales, así como cada uno de los abogados con el fin de evitar vencimiento de términos.
Se  llevó a cabo dentro de los tiempos establecidos el comité interno de defensa jurídica con el equipo de colaboradores de la oficina asesora jurídica. </t>
  </si>
  <si>
    <t>Riesgo no materializado.</t>
  </si>
  <si>
    <t xml:space="preserve">
Se actualizo el Mapa de Riesgos de Gestión de la Oficina de Control Disciplinario Interno, proceso realizado con la Oficina Asesora de Planeación y la profesional MARLYS URIBE MARTE, se eliminaron los dos indicadores: Porcentaje de procesos disciplinarios resueltos de fondo; Porcentaje de procesos disciplinarios sin nulidades decretadas.
 Y se creó el indicador “Número de quejas e informes tramitados / Numero de quejas e informes recibidos” * 100 periodicidad: trimestral meta: 100%, y se actualizaron en la plataforma de ISOLUCIÓN. </t>
  </si>
  <si>
    <t>Durante el periodo reportado  por las lluvias hubo filtración de agua en la Oficina Asesora Jurídica, Oficina Asesora de Planeación y la Subdirección de Contratación, se hizo las visitas y no hubo daño en la documentación</t>
  </si>
  <si>
    <t>Durante el periodo reportado no se registro deterioro en algún documento</t>
  </si>
  <si>
    <t>Adjunto avance de la pieza comunicativa para publicar en Comunidad IDRD en el mes de mayo.</t>
  </si>
  <si>
    <t>(No. de espacios monitoreados e intervenidos/Total de espacios monitoreados)*100</t>
  </si>
  <si>
    <t>No. de peticiones, quejas, reclamos y sugerencias contestadas en el aplicativo SDQS dentro de los términos legales vigentes/Total de peticiones, quejas, reclamos y sugerencias recibidas)*101</t>
  </si>
  <si>
    <t>No. de respuestas a requerimientos sin observaciones en cuanto a los criterios de calidad (calidez, claridad, solución de fondo,  coherencia y  manejo del sistema ) /Total de requerimientos evaluados en el aplicativo SDQS)*101</t>
  </si>
  <si>
    <t xml:space="preserve">Fuente: Drive OAL/Localidades https://drive.google.com/drive/folders/1jhtNg5njaKA81lGHJJn9rVVzbKPNCOkJ 
Drive OAL / mesas de trabajo Alcaldías / Asistencias Técnicas https://drive.google.com/drive/folders/1QsfYYxCm5kySJ_fWXj_ROlY6_Ct1Vki- </t>
  </si>
  <si>
    <t>Porcentaje de asesorías y asistencias técnicas realizadas a los Fondos de Desarrollo Local
(No. de asesorías y asistencias técnicas realizadas a los Fondos de Desarrollo Local/Total de asesorías y asistencias técnicas programadas a los Fondos de Desarrollo Local )*100</t>
  </si>
  <si>
    <t xml:space="preserve">LO S   S O P O R T E S   P A R A    L O S   C O N T R O L E S   S O N: 
1.Relación de los estudios recibidos vs devueltos el cual se encuentra en: 
G:\ARCHIVO PLANEACION\SISTEMA GESTION\RIESGOS\MONITOREO RIESGOS DE GESTIÓN Y CORRUPCION\Seguimiento controles OAP marzo
2. Correo electrónico: (plananualadquisiciones@idrd.gov.co) 
E L    S O P O R T E   D E L    P L A N   D E   A C C I Ó N   E S: Correo electrónico: (plananualadquisiciones@idrd.gov.co) a STRD y SAF 
E L   S O P O R T E   D E L    I N D I C A D O R    E S : la medicion reportada en Isolución </t>
  </si>
  <si>
    <t>Se adjunta Carpeta en Drive Compartido "Riesgos de Gestión", subcarpeta "Proyecto de Inversión".</t>
  </si>
  <si>
    <t>Acta de reunión (durante este periodo no aplica debido a que el control de las respuestas han cumplido con los tiempos establecidos por ley) (además de ello se han revisado los informes realizados por la Oficina de Atención al Ciudadano y nos encontramos al día y sin observaciones - se anexa el último informe recibido a la fecha por laOAC.</t>
  </si>
  <si>
    <t>No aplica, toda vez que no fue necesario realizar la reunión (se anexa informe de OAC)</t>
  </si>
  <si>
    <t>Se anexa carpeta comprimida con algunos ejemplos de respuesta que evidencian los vistos buenos de revisión.</t>
  </si>
  <si>
    <t>Para la última acción durante el periodo de enero a abril no aplica debido a que el control de las respuestas han cumplido con los criterios de calidad y oportunidad.(además de ello se han revisado los informes realizados por la Oficina de Atención al Ciudadano y nos encontramos al día y sin observaciones - se anexa el último informe recibido a la fecha por la OAC)</t>
  </si>
  <si>
    <t>Número de contratos con proceso sancionatorio/ Número de contratos en ejecución de la STC *101</t>
  </si>
  <si>
    <t>Número de obra con visita de estabilidad ejecutada/ Número de obras en seguimiento a estabilidad programados * 101</t>
  </si>
  <si>
    <t>Descripción de los soportes de las evidencias documentales de la implementación de los controles y planes de acción.</t>
  </si>
  <si>
    <r>
      <t>Comunicación de ajuste de programación de tareas
Acta de reunión</t>
    </r>
    <r>
      <rPr>
        <strike/>
        <sz val="12"/>
        <rFont val="Arial"/>
        <family val="2"/>
      </rPr>
      <t xml:space="preserve"> </t>
    </r>
    <r>
      <rPr>
        <sz val="12"/>
        <rFont val="Arial"/>
        <family val="2"/>
      </rPr>
      <t>CICCI</t>
    </r>
    <r>
      <rPr>
        <strike/>
        <sz val="12"/>
        <rFont val="Arial"/>
        <family val="2"/>
      </rPr>
      <t xml:space="preserve">
</t>
    </r>
    <r>
      <rPr>
        <sz val="12"/>
        <rFont val="Arial"/>
        <family val="2"/>
      </rPr>
      <t>Plan Anual de Auditorías</t>
    </r>
  </si>
  <si>
    <r>
      <rPr>
        <b/>
        <sz val="12"/>
        <rFont val="Arial Narrow"/>
        <family val="2"/>
      </rPr>
      <t>Matriz de control de aval de escuelas deportivas:</t>
    </r>
    <r>
      <rPr>
        <sz val="12"/>
        <rFont val="Arial Narrow"/>
        <family val="2"/>
      </rPr>
      <t xml:space="preserve"> Se adjunta matriz de seguimiento de solicitud de aval deportivo.
</t>
    </r>
    <r>
      <rPr>
        <b/>
        <sz val="12"/>
        <rFont val="Arial Narrow"/>
        <family val="2"/>
      </rPr>
      <t xml:space="preserve">Correos electrónicos de alerta: </t>
    </r>
    <r>
      <rPr>
        <sz val="12"/>
        <rFont val="Arial Narrow"/>
        <family val="2"/>
      </rPr>
      <t xml:space="preserve"> Se anexa correo electrónico de seguimiento, por otro parte en las reuniones programadas se hace seguimiento a los mismos. 
</t>
    </r>
    <r>
      <rPr>
        <b/>
        <sz val="12"/>
        <rFont val="Arial Narrow"/>
        <family val="2"/>
      </rPr>
      <t>Realizar seguimientos mensuales con el equipo de abogados, administradores deportivos y demás colaboradores, dejando como evidencia acta y correo con compromisos:</t>
    </r>
    <r>
      <rPr>
        <sz val="12"/>
        <rFont val="Arial Narrow"/>
        <family val="2"/>
      </rPr>
      <t xml:space="preserve"> Se realizaron mesas de trabajo los días 03/02/2022, 24/02/2022 , 24/03/2022 , 22/04/2022, 28/04/2022, se anexan correos de compromisos y actas de las reuniones. </t>
    </r>
  </si>
  <si>
    <t>% de avance mensual ejecutado en las metas del proyecto de inversión / % del valor mensual programado  en las metas del proyecto de inversión   * 100 (debe ser medido por la Oficina de Planeación)</t>
  </si>
  <si>
    <t xml:space="preserve">
Posibilidad  de afectación en el cumplimiento oportuno de las metas de los proyectos de inversión y presupuesto de  funcionamiento </t>
  </si>
  <si>
    <t xml:space="preserve">
Revisar que el objeto contractual este acorde con las necesidades que se requieren contratar </t>
  </si>
  <si>
    <t xml:space="preserve">Debido a la falta de definición, claridad y precisión en los requisitos técnicos, económicos y jurídicos del bien, obra o servicio a adquirir, descritos en los documentos precontractuales </t>
  </si>
  <si>
    <t xml:space="preserve"> 
Verificar los requisitos técnicos, económicos y jurídicos sujetos de evaluación </t>
  </si>
  <si>
    <t>Debido a la carencia de información y documentación para efectuar la liquidación de contratos</t>
  </si>
  <si>
    <r>
      <rPr>
        <sz val="12"/>
        <rFont val="Arial Narrow"/>
        <family val="2"/>
      </rPr>
      <t>Control 1: Se realiza la comparación de lo registrado en el Sistema de Información Financiera con lo estudio previo o solicitud y si se encuentra consistente se remite para firma del responsable de Presupuesto. 
Acción 1: Se tomó los 30 comprobantes de egreso más representativos del primer trimestre y se verificó en la orden de pago el tercero y la cuenta bancaria frente al pago realizado (reporte de SAP o soporte bancarios en el caso de los recursos administrados).</t>
    </r>
  </si>
  <si>
    <r>
      <rPr>
        <b/>
        <sz val="12"/>
        <rFont val="&quot;Arial Narrow&quot;, Arial"/>
      </rPr>
      <t>Control 1</t>
    </r>
    <r>
      <rPr>
        <sz val="12"/>
        <rFont val="&quot;Arial Narrow&quot;, Arial"/>
      </rPr>
      <t xml:space="preserve">: Se anexa cuatro correos de devolución de trámite de CDP.
Archivo de gestión en la nube del área de Presupuesto carpetas "Certificado de Disponibilidad" que es muy grande para cargar al drive, en caso de requerir consulta por favor acercarse al Área de Presupuesto. Se anexa pantallazo. 
</t>
    </r>
    <r>
      <rPr>
        <b/>
        <sz val="12"/>
        <rFont val="&quot;Arial Narrow&quot;, Arial"/>
      </rPr>
      <t>Acción 1:</t>
    </r>
    <r>
      <rPr>
        <sz val="12"/>
        <rFont val="&quot;Arial Narrow&quot;, Arial"/>
      </rPr>
      <t xml:space="preserve"> Ver Isolucion acciones para abordar riesgos No. 201763. 
Ver evidencias Carpeta Gestión Financiera - Evidencias Matriz Riesgos de Gestión </t>
    </r>
  </si>
  <si>
    <r>
      <rPr>
        <sz val="12"/>
        <rFont val="Arial Narrow"/>
        <family val="2"/>
      </rPr>
      <t xml:space="preserve">Control 2: Frente a los pagos se realiza la verificación documental, con las conciliaciones y cruces de información con las áreas generadoras de los hechos económicos permiten incorporar información veraz en los estados financieros.
Acción 2: Se realiza la verificación del balance de prueba con las conciliaciones y se realiza el cargue en el aplicativo CHIP de la información contable, cuyo resultado es exitoso.  </t>
    </r>
  </si>
  <si>
    <r>
      <rPr>
        <b/>
        <sz val="12"/>
        <rFont val="Arial Narrow"/>
        <family val="2"/>
      </rPr>
      <t>Control 2:</t>
    </r>
    <r>
      <rPr>
        <sz val="12"/>
        <rFont val="Arial Narrow"/>
        <family val="2"/>
      </rPr>
      <t xml:space="preserve"> Se anexan bitácora de devoluciones de pagos de enero, febrero, marzo y abril. Las conciliaciones con las diferentes áreas se encuentran en la carpeta compartida del área de Contabilidad, en caso de requerirse consulta por favor acercarse al Área de Contabilidad. Se anexa pantallazo y algunas de estas conciliaciones. Se anexa listas de chequeo de entrega de la información de enero, febrero y marzo.  
</t>
    </r>
    <r>
      <rPr>
        <b/>
        <sz val="12"/>
        <rFont val="Arial Narrow"/>
        <family val="2"/>
      </rPr>
      <t>Acción 2</t>
    </r>
    <r>
      <rPr>
        <sz val="12"/>
        <rFont val="Arial Narrow"/>
        <family val="2"/>
      </rPr>
      <t>: Ver Isolucion acciones para abordar riesgos No. 201764</t>
    </r>
  </si>
  <si>
    <r>
      <rPr>
        <u/>
        <sz val="11"/>
        <rFont val="Arial"/>
        <family val="2"/>
      </rPr>
      <t xml:space="preserve">
</t>
    </r>
    <r>
      <rPr>
        <sz val="11"/>
        <rFont val="Arial"/>
        <family val="2"/>
      </rPr>
      <t xml:space="preserve">Se toman los saldos bancarios y se comparan con los saldos registrados en los libros de bancos para verificar  la consistencia de la información </t>
    </r>
  </si>
  <si>
    <r>
      <rPr>
        <sz val="12"/>
        <rFont val="Arial Narrow"/>
        <family val="2"/>
      </rPr>
      <t xml:space="preserve">Control 4: Se realiza la verificación de los saldos que arrojan los portales bancarios y se comparan con los libros de bancos para identificar diferencias y proceder a identificar y registrarlas. </t>
    </r>
  </si>
  <si>
    <r>
      <rPr>
        <b/>
        <sz val="12"/>
        <rFont val="&quot;Arial Narrow&quot;, Arial"/>
      </rPr>
      <t>Control 4:</t>
    </r>
    <r>
      <rPr>
        <sz val="12"/>
        <rFont val="&quot;Arial Narrow&quot;, Arial"/>
      </rPr>
      <t xml:space="preserve"> Se anexan verificaciones de saldos del 28 de enero, 4 y 22 de febrero, 10, 28 y 31 de marzo y 22 y 25 de abril. 
Ver evidencias Carpeta Gestión Financiera - Evidencias Matriz Riesgos de Gestión </t>
    </r>
  </si>
  <si>
    <r>
      <rPr>
        <sz val="12"/>
        <rFont val="Arial Narrow"/>
        <family val="2"/>
      </rPr>
      <t xml:space="preserve">Control 5: Se concilia los libros de bancos con los extractos bancarios para cada uno de los bancos. </t>
    </r>
  </si>
  <si>
    <r>
      <rPr>
        <b/>
        <sz val="12"/>
        <rFont val="&quot;Arial Narrow&quot;, Arial"/>
      </rPr>
      <t>Control 5:</t>
    </r>
    <r>
      <rPr>
        <sz val="12"/>
        <rFont val="&quot;Arial Narrow&quot;, Arial"/>
      </rPr>
      <t xml:space="preserve"> Se anexan conciliaciones de enero, febrero y marzo de 2022. 
Ver evidencias Carpeta Gestión Financiera - Evidencias Matriz Riesgos de Gestión </t>
    </r>
  </si>
  <si>
    <r>
      <rPr>
        <sz val="12"/>
        <rFont val="Arial Narrow"/>
        <family val="2"/>
      </rPr>
      <t xml:space="preserve">Control 6: Se realiza seguimiento al cronograma de plazos para rendir información a los entes de control y vigilancia. 
Acción 4: Se remite cuadro de fechas de vencimiento para la presentación de informes a entes de control. </t>
    </r>
  </si>
  <si>
    <r>
      <rPr>
        <b/>
        <sz val="12"/>
        <rFont val="&quot;Arial Narrow&quot;, Arial"/>
      </rPr>
      <t>Control 6:</t>
    </r>
    <r>
      <rPr>
        <sz val="12"/>
        <rFont val="&quot;Arial Narrow&quot;, Arial"/>
      </rPr>
      <t xml:space="preserve"> Se anexa seguimiento en cronograma de información a entes de control y vigilancia. 
</t>
    </r>
    <r>
      <rPr>
        <b/>
        <sz val="12"/>
        <rFont val="&quot;Arial Narrow&quot;, Arial"/>
      </rPr>
      <t xml:space="preserve">Acción 4: </t>
    </r>
    <r>
      <rPr>
        <sz val="12"/>
        <rFont val="&quot;Arial Narrow&quot;, Arial"/>
      </rPr>
      <t xml:space="preserve">Ver Isolucion acciones para abordar riesgos No. 201766
Ver evidencias Carpeta Gestión Financiera - Evidencias Matriz Riesgos de Gestión </t>
    </r>
  </si>
  <si>
    <t xml:space="preserve">DEBIDO A 
 la  inadecuada planeación   y seguimiento del cumplimiento de las actividades que conforman las metas </t>
  </si>
  <si>
    <t>Número de sensibilizaciones  ejecutadas / Número de sensibilizaciones programadas * 101</t>
  </si>
  <si>
    <t>Porcentaje de avance de las contratos activos / Total de contratos * 101</t>
  </si>
  <si>
    <t>Número de visitas realizadas  / Número de visitas programadas *101</t>
  </si>
  <si>
    <t xml:space="preserve">     El riesgo afecta la imagen de la entidad internamente, de conocimiento general, nivel interno, de junta directiva y accionistas y/o de proveedores</t>
  </si>
  <si>
    <t xml:space="preserve">Profesional y técnico del área de talento humano </t>
  </si>
  <si>
    <t xml:space="preserve">Una vez recibido el informe se valida  su diligenciamiento completo  así como la existencia de las firmas del funcionario que entrega y del jefe inmediato </t>
  </si>
  <si>
    <t>Se solicita al funcionario y/o jefe inmediato el  complementar o diligenciar  la información faltante , así como las firmas de ser necesario</t>
  </si>
  <si>
    <t>Numero de funcionarios a los cuales se les ha enviado el memorando /Numero de funcionarios  ingresados  * 100%</t>
  </si>
  <si>
    <t xml:space="preserve">Durante el periodo a evaluar, se llevaron a cabo los controles registrados, entre los cuales se les envió los respectivos memorandos de aceptación de renuncia a los funcionarios y se realizó el seguimiento a los documentos allegados en el momento de su retiro.
No se presentó materialización del riesgo. </t>
  </si>
  <si>
    <r>
      <t xml:space="preserve">Se evidenció el seguimiento y monitoreo a los controles e indicadores. No se reportan riesgos materializados. 
</t>
    </r>
    <r>
      <rPr>
        <b/>
        <u/>
        <sz val="12"/>
        <rFont val="Arial"/>
        <family val="2"/>
      </rPr>
      <t>Plan de acción</t>
    </r>
    <r>
      <rPr>
        <sz val="12"/>
        <rFont val="Arial"/>
        <family val="2"/>
      </rPr>
      <t xml:space="preserve">: no se reporta el nivel de riesgo final residual se ubica en nivel bajo. 
</t>
    </r>
    <r>
      <rPr>
        <b/>
        <sz val="12"/>
        <rFont val="Arial"/>
        <family val="2"/>
      </rPr>
      <t xml:space="preserve">RECOMENDACIONES: 
Solicitar acompañamiento de la Oficina Asesora de Planeación con el objeto que brinde asesoría y orientación sobre:
</t>
    </r>
    <r>
      <rPr>
        <sz val="12"/>
        <rFont val="Arial"/>
        <family val="2"/>
      </rPr>
      <t xml:space="preserve">
1- Revisión de la valoración del riesgos, toda vez que la causa identificada es consecuente con posibles situaciones que se pueden presentar a nivel entidad, que sea determinante para la materialización del riesgos. Así mismo se recomienda hacer revisión de los controles, toda vez que se denotan débiles ante la posible situación, se sugiere unificarlos en un solo control que apunte a la causa.  
2- Asociar los  nombres de los indicadores con el objeto de hacer accesible su búsqueda en ISOLUCION para su verificación. </t>
    </r>
  </si>
  <si>
    <t>Debido a la 
entrega de la información requerida por parte de las áreas de manera incompleta y extemporánea
* mínimo 500 veces al año y máximo 5000 veces por año</t>
  </si>
  <si>
    <t xml:space="preserve">Verificar en comité creativo el desarrollo de estrategias de comunicación a ser implementadas de acuerdo con las establecidas en el plan de acción del Oficina así como las solicitadas por las  áreas /dependencias  </t>
  </si>
  <si>
    <t xml:space="preserve">Se realizan reuniones de comité creativo  para conocer, definir y hacer seguimiento a  las acciones a desarrollar teniendo en cuenta las actividades  propuestas por la Oficina Asesora de Comunicaciones, así como  por las áreas /dependencias  
</t>
  </si>
  <si>
    <t xml:space="preserve">Se evidenció el seguimiento y monitoreo a los controles e indicadores. No se reportan riesgos materializados. 
Plan de acción: no se reporta el nivel de riesgo final residual se ubica en nivel bajo. 
Indicador: Se evidencia cumplimiento del indicador de acuerdo con la frecuencia establecida. 
</t>
  </si>
  <si>
    <t>Se ingresa  a la mesa de ayuda GLPI,  y se registra el número del ticket asignado para continuar con la revisión del contenido de la solicitud verificando que la misma este completa y contenga los  anexos , así mismo, que la solicitud llegue dentro de los tiempos (ANS) establecidos por la Oficina Asesora de Comunicaciones.</t>
  </si>
  <si>
    <t>En caso de identificar información incompleta se contacta al solicitante y se le comunica que tiene información incompleta para que la allegue en un tiempo máximo de un día.
Si la información no llega se cierra el ticket por falta de requisitos para atenderla</t>
  </si>
  <si>
    <t>Reporte de seguimiento a solicitudes (Excel).</t>
  </si>
  <si>
    <t>En caso de no tener la suficiente información de la solicitud, el administrador se comunica con el usuario para aclarar y/o ampliar los datos requeridos para realizar la asignación de manera adecuada. En caso que el usuario no se encuentre al momento de la visita técnica, se solicita autorización del responsable del sitio para atender el requerimiento.</t>
  </si>
  <si>
    <t>Durante el periodo se realiza la catalogación de las solicitudes de soporte de acuerdo al catalogo de servicios de TI, en caso que algún ticket sea mal catalogado este se informa al administrador el cual procede a re categorizar, estos cambios quedan registrados en el software de mesa de servicios GLPI</t>
  </si>
  <si>
    <r>
      <t xml:space="preserve">Se evidenció el seguimiento y monitoreo a los controles e indicadores. No se reportan riesgos materializados. 
</t>
    </r>
    <r>
      <rPr>
        <b/>
        <u/>
        <sz val="12"/>
        <rFont val="Arial"/>
        <family val="2"/>
      </rPr>
      <t>Plan de acción</t>
    </r>
    <r>
      <rPr>
        <sz val="12"/>
        <rFont val="Arial"/>
        <family val="2"/>
      </rPr>
      <t xml:space="preserve">: no se reporta el nivel de riesgo final residual se ubica en nivel bajo. 
</t>
    </r>
    <r>
      <rPr>
        <b/>
        <u/>
        <sz val="12"/>
        <rFont val="Arial"/>
        <family val="2"/>
      </rPr>
      <t xml:space="preserve">Indicador: </t>
    </r>
    <r>
      <rPr>
        <sz val="12"/>
        <rFont val="Arial"/>
        <family val="2"/>
      </rPr>
      <t xml:space="preserve">Se evidencia cumplimiento del indicador de acuerdo con la frecuencia establecida. 
</t>
    </r>
    <r>
      <rPr>
        <b/>
        <sz val="12"/>
        <rFont val="Arial"/>
        <family val="2"/>
      </rPr>
      <t xml:space="preserve">
RECOMENDACIONES: 
Solicitar acompañamiento de la Oficina Asesora de Planeación con el objeto que brinde asesoría y orientación sobre:
</t>
    </r>
    <r>
      <rPr>
        <sz val="12"/>
        <rFont val="Arial"/>
        <family val="2"/>
      </rPr>
      <t xml:space="preserve">1- Determinar la pertinencia de incluir metas  en el riesgo; toda vez que cada ANS tiene su propia característica y con ello su impacto. 
2- Revisión de las causas frente a los controles 2,3,4, se encuentran parcialmente alineadas. Revisar el alcance de los controles y determinar si estos obedecen al quehacer operativo del proceso y no aun control. 
Otras recomendaciones: 
1- Revisar la redacción de la  descripción del estado y avance; teniendo en cuenta que se debe señalar puntualmente situaciones presentadas que evidenciaron la implementación del control y no la generalidad de lo que se debe hacer. </t>
    </r>
  </si>
  <si>
    <t>Para las solicitudes de soporte se documenta en la mesa de servicio y se solicita en caso que se requiera la presencia del usuario en la sede central, para los parques de acuerda el día y hora de la vista de acuerdo con la disponibilidad de los vehículos para el desplazamiento de los técnicos, esta programación se le informa al usuario solicitante a través de correo electrónico o llamada al numero de contacto del parque</t>
  </si>
  <si>
    <t>Se cuenta con  un control de inventario impreso en el área de sistemas con el control de las licencias, se valida la fecha de caducidad de la suscripción de uso de cada licencia desde la pagina de cada fabricante, se realizan los estudios previos para la renovación de cada suscripción , antes que se venza con el fin de no afectar el acceso de los usuarios a los servicios</t>
  </si>
  <si>
    <t>Cada uno de los proveedores cuenta con su mesa de servicio en la cual se registran los casos que son escalados a terceros, como garantías con el fabricante, o requerimientos quedan registrados en la mesa de servicios de cada proveedor y al los cuales el grupo de soporte realiza seguimiento hasta poder cerrar cada uno de los casos escalados</t>
  </si>
  <si>
    <t>Se realiza el seguimiento de la funcionalidad de los componentes de red a tras vez de la herramienta de monitoreo zabbix , la cual arroja alertas a los administradores de cada dispositivo, de manera diaria se realiza la revisión en horas de la mañana de tal manera que se tomen las medidas necesarias para garantizas la disponibilidad y correcto funcionamiento de todos los componente s de la red del IDRD</t>
  </si>
  <si>
    <r>
      <t xml:space="preserve">Se evidenció el seguimiento y monitoreo a los controles e indicadores. No se reportan riesgos materializados. 
Plan de acción: no se reporta el nivel de riesgo final residual se ubica en nivel bajo. 
Indicador: Se evidencia cumplimiento del indicador de acuerdo con la frecuencia establecida. 
</t>
    </r>
    <r>
      <rPr>
        <b/>
        <sz val="12"/>
        <rFont val="Arial Narrow"/>
        <family val="2"/>
      </rPr>
      <t xml:space="preserve">RECOMENDACIONES: 
Solicitar acompañamiento de la Oficina Asesora de Planeación con el objeto que brinde asesoría y orientación sobre:
</t>
    </r>
    <r>
      <rPr>
        <sz val="12"/>
        <rFont val="Arial Narrow"/>
        <family val="2"/>
      </rPr>
      <t xml:space="preserve">
1- La pertinencia de establecer metas  en el riesgo, se presenta igual situación al R1. 
2-  Revisión de las causas frente a los controles 1,2,3,4 ya que se encuentran parcialmente alineadas. Revisar el alcance de los controles y determinar si estos obedecen al quehacer operativo del proceso y no aun control. 
</t>
    </r>
  </si>
  <si>
    <t>para los cambios de dispositivos o de configuración de los mismos Se cuenta con el formato de control de cambios de seguridad de la información, el cual debe ser diligenciado previamente para solicitar la ventana de mantenimiento, dentro del cual están establecidas las actividades que se vana desarrollar, así como los posibles riesgos en la ejecución de la ventana y las medidas preventivas necesarias para garantizar la continuidad de los servicios en caso de realizar una marcha atrás</t>
  </si>
  <si>
    <t xml:space="preserve">Revisar el control de temperatura en el centro de datos emitido automáticamente vía correo electrónico  al grupo de infraestructura cuando sobrepasa el umbral establecido </t>
  </si>
  <si>
    <t xml:space="preserve">Se cuenta con herramienta de monitoreo en el centro de computo configurada 7 x 24 , el cual envía correos al grupo de infraestructura cuando sobrepasa el umbral establecido , se verifica en sitio el funcionamiento del aire acondicionado, si se detecta algún fallo se reporta a Servicios Generales   
</t>
  </si>
  <si>
    <t xml:space="preserve">Log de registro de temperatura
Correo electrónico remitido al grupo de infraestructura reportando la alarma por exceder el umbral de temperatura 
</t>
  </si>
  <si>
    <t>Se cuenta con la instalación de 2 termómetros digitales para el control de temperatura dentro del centro de computo, además de la herramienta de monitoreo zabbix la cual tiene establecidos umbrales de temperatura para los procesadores, una vez se supere este umbral el sistema arroja inmediatamente alerta a los administradores para que se tomen la medidas correctivas necesarios y no causar posibles indisponibilidades de los servicios de TI por causa de sobre calentamiento</t>
  </si>
  <si>
    <t>para el periodo no se han generado indisponibilidades de internet considerables que pueden afectar la operación de las áreas misionales y de apoyo del IDRD</t>
  </si>
  <si>
    <t>Se realiza revisión de la herramienta de monitoreo, en caso de detectar algún fallo en la disponibilidad de algún componente de hardware, la herramienta genera correo electrónico al administrador funcional, en caso de fallo de hardware se procede a realizar el tramite de soporte técnico con el fabricante para su diagnostico, en caso de ser necesario el cambio de algún componente se genera ventana de mantenimiento la cual es programada mediante el diligenciamiento de formato de solicitud de cambio de seguridad y se aprueba por parte del responsable del área de sistemas</t>
  </si>
  <si>
    <t xml:space="preserve">Se evidenció el seguimiento y monitoreo a los controles e indicadores. No se reportan riesgos materializados. 
Plan de acción: no se reporta el nivel de riesgo final residual se ubica en nivel bajo. 
Indicador: Se evidencia cumplimiento del indicador de acuerdo con la frecuencia establecida. 
RECOMENDACIONES: 
Solicitar acompañamiento de la Oficina Asesora de Planeación con el objeto que brinde asesoría y orientación sobre:
1- La pertinencia de establecer o no  metas  en el riesgo, se presenta igual situación al R1, R2. 
2-  Revisión del riesgos y las causas raíces asociadas, ya se observa como el desglose del riesgo en las mismas causas (INDISPONIBILIDAD)
3- Revisión integral de las  causas frente a los controles. 
2- Revisar el IMPACTO FINAL (MENOR), teniendo en cuenta  las consecuencias en caso que el riesgo llegase a materializarse. </t>
  </si>
  <si>
    <t>Para el periodo se realiza la revisión de la herramienta de monitoreo donde se detectan los fallos en la conexión del canal de internet, los fallos generados no han sido de superiores al 1% del tiempo total, por lo que no ha sido necesario generar casos de indisponibilidad de los canales de internet con el proveedor ISP. se han realizado mantenimiento preventivos para evitar posibles indisponibilidades.</t>
  </si>
  <si>
    <t>Para el periodo se genero un nuevo indicador de gestión para los servicios de tecnología el cual esta encaminado específicamente a la medición de la disponibilidad de las bases de datos, el cual se encuentra reportado en isolucion, además de contar con la herramienta de monitoreo el cual revisa de manera automática la disponibilidad de las bases de datos de los diferentes sistemas de información, en caso de alguna indisponibilidad se genera alerta y zabbix envía correo electrónico al DBA.</t>
  </si>
  <si>
    <t>En caso de actualización de algún dispositivo de hardware se genera ventana de mantenimiento mediante lel diligenciamiento del formato de solicitud de cambio de seguridad, el cual contiene las actividades a realizar durante la ventana de mantenimiento, esta es autorizada por el responsable del área de sistemas, el horario de ejecución de la ventanas en  las horas de la noche para no afectar la disponibilidad de los servicios a las áreas misionales y de apoyo o del idrd</t>
  </si>
  <si>
    <t>Cada vez que se presente un incidente</t>
  </si>
  <si>
    <t>Dentro del periodo no se han generado restauraciones de los sistemas de información en los ambientes productivos por indisponibilidades.</t>
  </si>
  <si>
    <t>Se revisa constantemente el correo para recibir las alertas generadas por los grupos de seguridad del gobierno como cusir gobierno de mintic, csirt-dc de la alta consejería de tic, así como las paginas de los fabricantes y paginas expertas en publicar vulnerabilidades de seguridad, para validar con los administradores de servidores, infraestructura si alguna de estas aplican para el IDRD, en caso de ser afirmativas, se programa una ventana de mantenimiento y se programan las actividades a través del diligenciamiento del formato de control de cambios de seguridad</t>
  </si>
  <si>
    <t xml:space="preserve">Se evidenció el seguimiento y monitoreo a los controles e indicadores. No se reportan riesgos materializados. 
Plan de acción: no se reporta el nivel de riesgo final residual se ubica en nivel bajo. 
Indicador: Se evidencia cumplimiento del indicador de acuerdo con la frecuencia establecida. 
RECOMENDACIONES: 
Solicitar acompañamiento de la Oficina Asesora de Planeación con el objeto que brinde asesoría y orientación sobre:
1- La pertinencia de establecer o no  metas  en el riesgo, se presenta igual situación al R1, R2. 
2-  Revisión del riesgos y las causas raíces asociadas, ya se observa como el desglose del riesgo en las mismas causas (INDISPONIBILIDAD)
3- Revisión integral de las  causas frente a los controles. Se observa que la causa 4 identificada en el riesgos, es el mismo R3. 
4- Revisar el IMPACTO FINAL (MENOR), teniendo en cuenta  las consecuencias en caso que el riesgo llegase a materializarse. </t>
  </si>
  <si>
    <t>Se cuenta con un cronograma de actualización de parches de seguridad para los servidores Windows y Linux, el cual se ejecuta semestralmente, estas actividades se programan en horarios no laborales para no afectar la operación de las áreas misionales y de apoyo del IDRD, son formalizadas a través del diligenciamiento del formato de control de cambios de  seguridad.</t>
  </si>
  <si>
    <t>Se debe diligenciar el formato de control de cambios de seguridad para todas las actividades de cambios en configuración o actualizaciones en el ambiente productivo, con el fin de establecer la medidas preventivas para no afectar la operación del IDRD y garantizar el acceso y disponibilidad de los sistemas de información del IDRD</t>
  </si>
  <si>
    <t>Se revisa constantemente el correo para recibir las alertas generadas por los grupos de seguridad del gobierno como csirt gobierno de mintic, csirt-dc de la alta consejería de tic, así como las paginas de los fabricantes y paginas expertas en publicar vulnerabilidades de seguridad, para validar con los administradores de servidores, infraestructura si alguna de estas aplican para el IDRD, en caso de ser afirmativas, se programa una ventana de mantenimiento y se programan las actividades a través del diligenciamiento del formato de control de cambios de seguridad</t>
  </si>
  <si>
    <t xml:space="preserve">Se evidenció el seguimiento y monitoreo a los controles e indicadores. No se reportan riesgos materializados. 
Plan de acción: no se reporta el nivel de riesgo final residual se ubica en nivel bajo. 
Indicador: Se evidencia cumplimiento del indicador de acuerdo con la frecuencia establecida. 
RECOMENDACIONES: 
Solicitar acompañamiento de la Oficina Asesora de Planeación con el objeto que brinde asesoría y orientación sobre:
1- Revisión integral de las  causas frente a los controles se encuentran parcialmente alineados, en particular validar la pertinente de la causa 3, toda vez que esta situación no puede ser subsanada por el área y debe acogerse a los recursos existentes. 
2- Revisar el IMPACTO FINAL (MENOR), teniendo en cuenta  las consecuencias en caso que el riesgo llegase a materializarse. </t>
  </si>
  <si>
    <t>La oficina PMO cuenta con un responsable de cada proyecto generado de las propuestas contenidas en el PETI para realizar seguimiento y gestión para el logro de los objetivos propuesto, así como la gestión de las actividades programadas para cada proyecto</t>
  </si>
  <si>
    <t>En caso de no contar con los recursos necesario para el cumplimiento de las actividades propuestas en cada uno de los proyectos, se genera solicitud de actualización del Plan anual de adquisiciones y se actualizan los cronogramas de los proyectos generados de las propuestas contenidas en el PETI</t>
  </si>
  <si>
    <t>Se realiza la revisión de las paginas de los fabricantes y paginas especializadas respecto a las nuevas vulnerabilidades generadas de las bases de datos, para las versiones con las que cuenta el IDRD no ha sido necesarias generar ventanas de mantenimiento para las actualizaciones o instalación de parches de seguridad de las mismas</t>
  </si>
  <si>
    <t xml:space="preserve">Se evidenció el seguimiento y monitoreo a los controles e indicadores. No se reportan riesgos materializados. 
Plan de acción: no se reporta el nivel de riesgo final residual se ubica en nivel bajo. 
Indicador: Se evidencia cumplimiento del indicador de acuerdo con la frecuencia establecida. 
RECOMENDACIONES: 
Solicitar acompañamiento de la Oficina Asesora de Planeación con el objeto que brinde asesoría y orientación sobre:
1- Revisión integral de las  causas frente a los controles se encuentran parcialmente alineados. Se observa que este riesgos esta inmerso en los anteriores, se sugiere revisarlo y determinar su pertinencia, teniendo en cuenta que los controles se observan orientados al quehacer operativo del proceso. 
2- Revisar el IMPACTO FINAL (MENOR), teniendo en cuenta  las consecuencias en caso que el riesgo llegase a materializarse. </t>
  </si>
  <si>
    <t>Para el periodo se genero una actualización de contraseñas de administrador de bases de datos debido a la sesión del contrato del DBA</t>
  </si>
  <si>
    <t>Para el periodo no se han realizado cambios en los roles o perfiles de los administradores de los sistemas de información para acceder a las bases de datos</t>
  </si>
  <si>
    <t>Se realiza el diligenciamiento de la bitácora de copias de seguridad y se registra la ejecución satisfactoria de los mismos de acuerdo a la periodicidad programada</t>
  </si>
  <si>
    <t>De acuerdo con la configuración del sistema de monitoreo de componentes tecnológicos del IDRD ( zabbix) se tie configurado que envié alertas al DBA en caso de dectarse alguna indisponibilidad de las bases de datos</t>
  </si>
  <si>
    <t>Verificar la causa del fallo de acuerdo con cada una de las características y se procede a reestablecer el servicio de manera normal para garantizar la operación de las bases de datos del IDRD</t>
  </si>
  <si>
    <t>Comunicación del Jefe de la Oficina Jurídica o del apoderado sustituto solicitando al abogado o dependiente judicial información sobre el vencimiento de términos.</t>
  </si>
  <si>
    <t xml:space="preserve">Matriz (Excel) de seguimiento y control de procesos judiciales.
Comunicaciones internas de la OAJ  (cuando aplique).
Comité interno de defensa judicial trimestral </t>
  </si>
  <si>
    <r>
      <rPr>
        <b/>
        <sz val="12"/>
        <rFont val="Arial Narrow"/>
        <family val="2"/>
      </rPr>
      <t>Matriz (Excel) de seguimiento y control de procesos judiciales:</t>
    </r>
    <r>
      <rPr>
        <sz val="12"/>
        <rFont val="Arial Narrow"/>
        <family val="2"/>
      </rPr>
      <t xml:space="preserve"> La matriz de seguimiento es actualizada semanalmente por un profesional y un técnico los cuales se encuentra vinculados como funcinaciones de planta al IDRD, se adjunta como evidencia matriz de Excel.
</t>
    </r>
    <r>
      <rPr>
        <b/>
        <sz val="12"/>
        <rFont val="Arial Narrow"/>
        <family val="2"/>
      </rPr>
      <t xml:space="preserve">Comunicaciones internas de la OAJ  (cuando aplique): </t>
    </r>
    <r>
      <rPr>
        <sz val="12"/>
        <rFont val="Arial Narrow"/>
        <family val="2"/>
      </rPr>
      <t xml:space="preserve">Para el periodo reportado no se vio la necesidad de remitir comunicaciones internas a los abogados de la oficina sesora jurídica solicitando información sobre vencimiento de términos u otros casos detectados. 
</t>
    </r>
    <r>
      <rPr>
        <b/>
        <sz val="12"/>
        <rFont val="Arial Narrow"/>
        <family val="2"/>
      </rPr>
      <t>Comité interno de defensa judicial trimestral:</t>
    </r>
    <r>
      <rPr>
        <sz val="12"/>
        <rFont val="Arial Narrow"/>
        <family val="2"/>
      </rPr>
      <t xml:space="preserve"> Se realiza comité de defensa jurídica el día 28 de marzo del 2022, se adjunta carpeta en formato Zip con las evidencias de la reunión, así como anexos de la misma. 
Para el plan de acción programado en el comité de defensa por ser el primero realizado durante la vigencia 2022 se abordaron los temas descritos en el mismo, sin embargo se realizarán mesas de trabajo para aborgar los procedimientos sobre representación judicial para socializarlos con el equipo de abogados de la OAJ.</t>
    </r>
  </si>
  <si>
    <r>
      <t xml:space="preserve">Se evidenció el seguimiento y monitoreo a los controles, planes de acción  e indicadores. No se reportan riesgos materializados. 
Indicador: Se evidencia cumplimiento del indicador de acuerdo con la frecuencia establecida. 
</t>
    </r>
    <r>
      <rPr>
        <b/>
        <sz val="12"/>
        <rFont val="Arial Narrow"/>
        <family val="2"/>
      </rPr>
      <t xml:space="preserve">
RECOMENDACIONES: 
Solicitar acompañamiento de la Oficina Asesora de Planeación con el objeto que brinde asesoría y orientación sobre:
</t>
    </r>
    <r>
      <rPr>
        <sz val="12"/>
        <rFont val="Arial Narrow"/>
        <family val="2"/>
      </rPr>
      <t xml:space="preserve">
1- Revisar la identificación de la causa raíz, toda vez que se observa que esta asociada a personas y no al proceso, paralelamente revisar los controles.
</t>
    </r>
  </si>
  <si>
    <t>Profesional encargado del trámite de reconocimiento deportiva</t>
  </si>
  <si>
    <t xml:space="preserve">Se han adelantado los controles y planes de acción de acuerdo a los planes formulados, se lleva seguimiento diario de la matriz de control de solicitudes, se envían los correos de acuerdo a las reuniones programadas, en donde se evidencia en el listado de solicitudes a cargo de cada profesional y el compromiso adquirido para llegar a las metas propuestas. 
Teniendo en cuenta que este riesgo se materializó en la reunión del día 28/04/2022  el líder del proceso establece como actividad para revisar de fondo el incumplimiento reuniones individuales con las personas involucradas las cuales se realizarán en el mes de mayo. 
Así mismo se reporto a la oficina asesora de planeación sobre la materialización del riesgo mediante formulario de monitoreo de riesgos con corte al 31 de marzo y 30 de abril de la presente vigencia. 
Así mismo se reporto a la oficina asesora de planeación sobre la materialización del riesgo mediante formulario de monitoreo de riesgos con corte al 31 de marzo y 30 de abril de la presente vigencia. </t>
  </si>
  <si>
    <r>
      <rPr>
        <b/>
        <sz val="12"/>
        <rFont val="Arial Narrow"/>
        <family val="2"/>
      </rPr>
      <t xml:space="preserve">Matriz de control de solicitudes de reconocimiento deportivo. </t>
    </r>
    <r>
      <rPr>
        <sz val="12"/>
        <rFont val="Arial Narrow"/>
        <family val="2"/>
      </rPr>
      <t xml:space="preserve"> Se adjunta matriz seguimiento de solicitudes en formato Excel 
</t>
    </r>
    <r>
      <rPr>
        <b/>
        <sz val="12"/>
        <rFont val="Arial Narrow"/>
        <family val="2"/>
      </rPr>
      <t>Correos electrónicos de alerta:</t>
    </r>
    <r>
      <rPr>
        <sz val="12"/>
        <rFont val="Arial Narrow"/>
        <family val="2"/>
      </rPr>
      <t xml:space="preserve">  Teniendo en cuenta que se realizan las reuniones de seguimiento y se envían los correos con los compromisos acordados en las mismas, estos correos se toman como alertas ya que en ellas se anexan los archivos con las solicitudes que debe priorizar cada uno de los profesionales. 
</t>
    </r>
    <r>
      <rPr>
        <b/>
        <sz val="12"/>
        <rFont val="Arial Narrow"/>
        <family val="2"/>
      </rPr>
      <t>Realizar seguimientos mensuales con el equipo de abogados, administradores deportivos y demás colaboradores, dejando como evidencia acta y correo con compromisos:</t>
    </r>
    <r>
      <rPr>
        <sz val="12"/>
        <rFont val="Arial Narrow"/>
        <family val="2"/>
      </rPr>
      <t xml:space="preserve"> Se realizaron mesas de trabajo los días 03/02/2022, 24/02/2022 , 24/03/2022 , 22/04/2022, 28/04/2022, se anexan correos de compromisos y actas de las reuniones. </t>
    </r>
  </si>
  <si>
    <r>
      <t xml:space="preserve">Se evidenció el seguimiento y monitoreo a los controles, planes de acción  e indicadores. No se reportan riesgos materializados. 
Indicador: Se evidencia cumplimiento del indicador de acuerdo con la frecuencia establecida. 
</t>
    </r>
    <r>
      <rPr>
        <b/>
        <sz val="12"/>
        <rFont val="Arial Narrow"/>
        <family val="2"/>
      </rPr>
      <t xml:space="preserve">
RECOMENDACIONES: 
Solicitar acompañamiento de la Oficina Asesora de Planeación con el objeto que brinde asesoría y orientación sobre:
</t>
    </r>
    <r>
      <rPr>
        <sz val="12"/>
        <rFont val="Arial Narrow"/>
        <family val="2"/>
      </rPr>
      <t xml:space="preserve">
1- Revisar la identificación de la causa raíz, toda vez que se observa que esta asociada a personas y no al proceso, paralelamente revisar los controles.
</t>
    </r>
  </si>
  <si>
    <t xml:space="preserve">Debido a la falta de  aplicación de la norma o hechos inexistentes o insuficientes que motiven el acto administrativo del trámite de reconocimiento deportivo </t>
  </si>
  <si>
    <r>
      <rPr>
        <b/>
        <sz val="12"/>
        <rFont val="Arial Narrow"/>
        <family val="2"/>
      </rPr>
      <t>Correo electrónico, lista de chequeo otorgamiento,  actualización y renovación, lista de chequeo renovación clubes no deportivos, lista de chequeo otorgamiento clubes no deportivos, lista de chequeo  actualización clubes no deportivo:</t>
    </r>
    <r>
      <rPr>
        <sz val="12"/>
        <rFont val="Arial Narrow"/>
        <family val="2"/>
      </rPr>
      <t xml:space="preserve">  Se adjuntan estudios técnicos realizados en el periodo reportado por los administradores deportivos en donde se verifica el cumplimiento de requisitos de acuerdo a la normativa vigente. 
</t>
    </r>
    <r>
      <rPr>
        <b/>
        <sz val="12"/>
        <rFont val="Arial Narrow"/>
        <family val="2"/>
      </rPr>
      <t>Realizar seguimientos mensuales con el equipo de abogados, administradores deportivos y demás colaboradores, dejando como evidencia acta y correo con compromisos:</t>
    </r>
    <r>
      <rPr>
        <sz val="12"/>
        <rFont val="Arial Narrow"/>
        <family val="2"/>
      </rPr>
      <t xml:space="preserve"> Se realizaron mesas de trabajo los días 03/02/2022, 24/02/2022 , 24/03/2022 , 22/04/2022, 28/04/2022, se anexan correos de compromisos y actas de las reuniones. 
</t>
    </r>
    <r>
      <rPr>
        <b/>
        <sz val="12"/>
        <rFont val="Arial Narrow"/>
        <family val="2"/>
      </rPr>
      <t>Radicación demanda al acto administrativo por lesividad o
Revocación del acto administrativo:</t>
    </r>
    <r>
      <rPr>
        <sz val="12"/>
        <rFont val="Arial Narrow"/>
        <family val="2"/>
      </rPr>
      <t xml:space="preserve"> Para el periodo reportado no se presento ningún caso en el cual se deviese demandar el adcto administrativo </t>
    </r>
  </si>
  <si>
    <t xml:space="preserve">Se evidenció el seguimiento y monitoreo a los controles, planes de acción  e indicadores. No se reportan riesgos materializados. 
Indicador: Se evidencia cumplimiento del indicador de acuerdo con la frecuencia establecida. </t>
  </si>
  <si>
    <t xml:space="preserve">Se han adelantado los controles y planes de acción de acuerdo a los planes formulados, se lleva seguimiento diario de la matriz de control de solicitudes, se envían los correos de acuerdo a las reuniones programadas, en donde se evidencia en el listado de solicitudes a cargo de cada profesional y el compromiso adquirido para llegar a las metas propuestas. 
Teniendo en cuenta que este riesgo se materializó en la reunión del día 28/04/2022  el líder del proceso establece como actividad para revisar de fondo el incumplimiento reuniones individuales con las personas involucradas las cuales se realizarán en el mes de mayo. </t>
  </si>
  <si>
    <t>Se evidenció el seguimiento y monitoreo a los controles, planes de acción  e indicadores. No se reportan riesgos materializados. 
Indicador: Se evidencia cumplimiento del indicador de acuerdo con la frecuencia establecida. 
RECOMENDACIONES: 
Solicitar acompañamiento de la Oficina Asesora de Planeación con el objeto que brinde asesoría y orientación sobre:
1- Revisar la identificación de la causa raíz, toda vez que se observa que esta asociada a personas y no al proceso, paralelamente revisar los controles.</t>
  </si>
  <si>
    <t xml:space="preserve">Posibilidad  de afectación en el recaudo de la cartera a favor del IDRD 
</t>
  </si>
  <si>
    <t>Actualizar el cuadro de seguimiento de procesos de cobro  solicitados a la Oficina Asesora Jurídica y revisando  los términos de ley de cada uno de ellos a fin de priorizar la gestión</t>
  </si>
  <si>
    <t xml:space="preserve">Comunicación del Jefe de la Oficina Jurídica solicitando al abogado información sobre el vencimiento de términos </t>
  </si>
  <si>
    <t xml:space="preserve">Cuadro de seguimiento a las gestiones de cobro (información clasificada) </t>
  </si>
  <si>
    <t>Realizar mesas de trabajo  trimestrales con las dependencias y/o áreas pertinentes para reportar los avances y/o adelantar las acciones que correspondan frente a los procesos de cobro persuasivo y/o coactivo a cargo de la Oficina Asesora Judicial relacionados con obligaciones a favor del IDRD.</t>
  </si>
  <si>
    <t>El contratista ha realizado las mesas de trabajo y actualización de base de datos conforme a lo programado, bajo supervisión y revisión del líder del proceso.
Riesgo no materializado.</t>
  </si>
  <si>
    <r>
      <rPr>
        <b/>
        <sz val="12"/>
        <rFont val="Arial Narrow"/>
        <family val="2"/>
      </rPr>
      <t xml:space="preserve">Cuadro de seguimiento a las gestiones de cobro (información clasificada): </t>
    </r>
    <r>
      <rPr>
        <sz val="12"/>
        <rFont val="Arial Narrow"/>
        <family val="2"/>
      </rPr>
      <t xml:space="preserve">Se adjunta cuadro de seguimiento a las gestiones de cobro en archivo Excel, el mismo es actualizado por el contratista a cargo de dichos procesos. 
</t>
    </r>
    <r>
      <rPr>
        <b/>
        <sz val="12"/>
        <rFont val="Arial Narrow"/>
        <family val="2"/>
      </rPr>
      <t xml:space="preserve">Realizar mesas de trabajo  trimestrales con las dependencias y/o áreas pertinentes para reportar los avances y/o adelantar las acciones que correspondan frente a los procesos de cobro persuasivo y/o coactivo a cargo de la Oficina Asesora Judicial relacionados con obligaciones a favor del IDRD:  </t>
    </r>
    <r>
      <rPr>
        <sz val="12"/>
        <rFont val="Arial Narrow"/>
        <family val="2"/>
      </rPr>
      <t xml:space="preserve">Se realizaron mesas de trabajo los días 21/01/2022 ,  14/03/2022 y  12/04/2022, se adjuntan actas de reunión. </t>
    </r>
  </si>
  <si>
    <t xml:space="preserve">Se evidenció el seguimiento y monitoreo a los controles e indicadores. No se reportan riesgos materializados. 
Indicador: Se evidencia cumplimiento del indicador de acuerdo con la frecuencia establecida. 
RECOMENDACIONES: Realizar la descripción por escrito de los avances con respecto a los controles establecidos, así como los soportes. </t>
  </si>
  <si>
    <t>La revisión de los términos de la notificación de la decisión se hace de acuerdo con la normatividad vigente.</t>
  </si>
  <si>
    <t>Son 11 espacios a monitorear  y se ubicaron los 11 datallogger en 11 espacios de archivos de gestión en la sede administrativa , actividad publicada en isolución en el indicador mensual: Porcentaje de espacios controlados para la conservación documental Reporte que evidencia que la humedad y temperatura  mantuvieron los  rangos establecidos en la normativa vigente</t>
  </si>
  <si>
    <t>Publicados en isolución en in indicador mensual: Porcentaje de espacios controlados para la conservación documental. Adjunto reporte ruta:https://isolucion.idrd.gov.co/Isolucion4IDRD/Medición/frmValorIndicador.aspx?Accion=Editar&amp;CodIndicador=MTQ3Nw==</t>
  </si>
  <si>
    <t xml:space="preserve">Se evidenció el seguimiento y monitoreo a los controles, planes de acciones e indicadores. No se reportan riesgos materializados. 
Indicador: Se evidencia cumplimiento del indicador de acuerdo con la frecuencia establecida. 
</t>
  </si>
  <si>
    <t xml:space="preserve">Verificar el cumplimiento de la aplicación oportuna de los lineamientos para la conservación documental (programa, inspección y mantenimiento de instalaciones físicas ) </t>
  </si>
  <si>
    <t xml:space="preserve">Seguimiento al programa, inspección y mantenimiento de instalaciones físicas 
Control de mantenimiento y limpieza locativa </t>
  </si>
  <si>
    <t xml:space="preserve">Se continua diariamente con los seguimientos al programa, inspección y mantenimiento de instalaciones físicas de los archivos de gestión y central, adjunto las planillas de controles </t>
  </si>
  <si>
    <t>Adjunto planillas evidencias del control de mantenimiento y limpieza locativa a los espacios de archivo de gestión y central, así mismo las planillas se encuentran ubicadas en los depósitos de archivo para el control y seguimiento</t>
  </si>
  <si>
    <t xml:space="preserve">Falta de inspección periódica  de las adecuadas condiciones  físicas  y de infraestructura de los depósitos de archivo 
</t>
  </si>
  <si>
    <t xml:space="preserve">Verificar el cumplimiento de las inspecciones  periódicas de evaluación de condiciones físicas y de infraestructura de los depósitos de archivo </t>
  </si>
  <si>
    <t xml:space="preserve">Se realiza visita técnica de inspección en la cual se revisa la integridad de las condiciones físicas de los pisos, techos, paredes, ventanas, etc.  y redes de infraestructura   </t>
  </si>
  <si>
    <t xml:space="preserve">En caso de encontrar deterioros que puedan convertirse en factores de riesgos para la conservación de los documentos se notifica a la Subdirección Administrativa y Financiera / Servicios Generales para que se realice la intervención según el caso. Así mismo, mientras el área de servicios generales atiende la solicitud, el Profesional de conservación desarrolla acciones temporales que eviten cualquier afectación a la documentación ( traslado, instalar elementos de protección, etc.) de acuerdo con lo establecido en el programa de prevención de emergencias y atención de desastres del SIC </t>
  </si>
  <si>
    <t>Inspección de las instalaciones físicas de los depósitos de archivo del IDRD</t>
  </si>
  <si>
    <t>La Subdirección Administrativa y Financiera, tomo las medidas preventivas y sanaron los espacios por donde se filtro el agua, envío adjunto las fotos y registro termografico.  Se adjunta matriz de seguimiento Inspección a los depósitos de archivo</t>
  </si>
  <si>
    <t>En desarrollo de los procesos técnicos archivísticos se hace la revisión e identificación de documentación deteriorada , se aísla y se aplican dichos procesos de acuerdo con los protocolos establecidos</t>
  </si>
  <si>
    <t xml:space="preserve">El documento que se encuentre deteriorado o contaminado se aísla  y entra en un proceso de cuarentena para posteriormente ser intervenido </t>
  </si>
  <si>
    <t xml:space="preserve">mínimo 500 veces al año y máximo 5000 veces por año </t>
  </si>
  <si>
    <t>Se continua con los controles y seguimientos a préstamos de documentos y devoluciones de los mismos en los tiempos establecidos a la fecha los controles han sido efectivos no se ha reportado perdida de documentos en el archivo central, paralelamente se actualiza el inventario documental en el FUID cada vez que ingresa yna transferencia al archivo central</t>
  </si>
  <si>
    <t xml:space="preserve">1. Planillas de préstamo de documentaos publicada en Isolución ruta:https://isolucion.idrd.gov.co/Isolucion4IDRD/Medición/frmValorIndicador.aspx?Accion=Editar&amp;CodIndicador=MTYxOA==    2. En la Serie documéntalo física: : Planilla de Préstamo de documentos en los archivos de gestión y central,  3. La carpeta de la serie documental transferencias documentales, 4. En la carpeta Nauz compartida se encuentra el inventario documental actualizado </t>
  </si>
  <si>
    <t xml:space="preserve">Verificar que se realice la respectiva denuncia ante la entidad competente y con este documento  proceder a la reconstrucción del expediente </t>
  </si>
  <si>
    <t xml:space="preserve">Se revisa que el área que perdió el expediente presente al área de archivo la denuncia , para así proceder en conjunto con la oficina productora del documento a la reconstrucción del mismo de acuerdo con lo establecido en la normatividad vigente </t>
  </si>
  <si>
    <t xml:space="preserve">Comunicación oficial al jefe del  área que perdió el expediente cuando así aplique </t>
  </si>
  <si>
    <t>Por medio de mesas de trabajo con los profesionales designados de las subdirecciones misionales y la Oficina Asesora de Planeación, se revisa que los criterios de elegibilidad y viabilidad sean específicos, concretos y estén actualizados de acuerdo con la normatividad y regulación vigente en temas recreo deportivos y de infraestructura.</t>
  </si>
  <si>
    <t>Para el primer cuatrimestre del año 2022, comprendido entre el 1 de enero y el 30 de abril, los Fondos de Desarrollo Local solicitaron a la Oficina de Asuntos Locales del IDRD 15 asesorías y asistencias técnicas para la formulación de proyectos, para lo cual se asistió al 100% de ellas.
En Eventos recreo deportivos y escuelas de formación deportiva se realizaron 13, diseño y construcción de parques 1 y mantenimiento y adecuación de parques 1 para un total de 15 asesorías y asistencia técnicas.
Referente al Plan de acción de sensibilizaciones a los FDL respecto de los criterios de elegibilidad y viabilidad, los mismos se encuentran en proceso de actualización y una vez definidos se informarán sus cambios.</t>
  </si>
  <si>
    <t xml:space="preserve">Se evidenció el seguimiento y monitoreo a los controles, planes de acciones e indicadores. No se reportan riesgos materializados. 
Indicador: Se evidencia cumplimiento del indicador de acuerdo con la frecuencia establecida. 
</t>
  </si>
  <si>
    <t>No atender las solicitudes de Asesoría y Asistencia Técnica en la formulación de proyectos recreo deportivos o de Infraestructura por parte de la Oficina de Asuntos Locales.</t>
  </si>
  <si>
    <t>Revisar las solicitudes de los FDL para la formulación de proyectos recreo deportivos y de infraestructura de los Fondos de Desarrollo Local presentado al IDRD y programar las respectivas reuniones.</t>
  </si>
  <si>
    <t>Por medio de los comités técnicos de seguimiento a la ejecución de los proyectos de inversión recreo deportivos, en donde se revisa el avance de este.</t>
  </si>
  <si>
    <t xml:space="preserve">Revisar  que los estudios y diseños  cumplan con los requerimientos técnicos de la obra a ejecutar </t>
  </si>
  <si>
    <t>A través de mesas de trabajo de seguimiento con los profesionales de apoyo a la supervisión se revisa que los componentes del estudios y diseños cumplan con las normas definidas para tal fin</t>
  </si>
  <si>
    <t xml:space="preserve">Actas de reunión 
y/o comités de seguimiento
Requerimiento a los interventores (cuando aplique) </t>
  </si>
  <si>
    <t>Se realizaron  reuniones de seguimiento a la ejecución de los contratos e informes en los cuales se evidencia el seguimiento a la ejecución contractual  por medio de los comités de seguimiento; así mismo , se realizaron mesas de trabajo para revisión de los compromisos y se elevaron diferentes comunicaciones a los contratistas solicitando la información pertinente.
Como resultado del seguimiento no se generaron procesos sancionatorios, mitigando la materialización del riesgo.</t>
  </si>
  <si>
    <t xml:space="preserve">Se adjunta carpeta en Drive compartido "Riesgos de Gestión", subcarpeta "Ejecución de Contratos", "Estudios &amp; Diseños", actas de comité y documentos de seguimiento de UDS y Parque Lineal.
</t>
  </si>
  <si>
    <t xml:space="preserve">A través de mesas de trabajo de seguimiento con los profesionales de apoyo a la supervisión, identificando las  desviaciones reales y potenciales en las obras en ejecución
</t>
  </si>
  <si>
    <t xml:space="preserve">Se adjunta carpeta en Drive compartido "Riesgos de Gestión", subcarpeta "Ejecución de Contratos", "Obras", actas de comité y documentos de seguimiento de Santa Ana, Bilbao, Olaya Herrera, Cefe Cometas y seguimientos de ctos en ejecución.
</t>
  </si>
  <si>
    <t>Solicitar a la Subdirección de Contratación, el inicio de la declaratoria del siniestro para hacer efectiva la póliza del contrato.</t>
  </si>
  <si>
    <t>Se están realizando las visitas conforme lo establecido, en consolidado se presentara conforme la medición de manera Semestral.</t>
  </si>
  <si>
    <t xml:space="preserve"> Debido al cambio inesperado de condiciones técnicas, administrativas, jurídicas y financieras que pueden presentarse en la ejecución de los proyectos.</t>
  </si>
  <si>
    <t>Actas de reunión 
Correos electrónicos 
Informe de seguimiento mensual del avance de las metas.
Viabilidad de la reformulación del proyecto de inversión(cuando aplique)</t>
  </si>
  <si>
    <t>Se realizaron la mesas de trabajo de seguimiento para revisar los avances en las actividades programadas en el proyecto de inversión, así mismo se realizan los requerimientos a los supervisores para el debido seguimiento a las acciones necesarias para el cumplimiento de las metas de la vigencia 2022 en el marco de la programación del PAA y del PAC de vigencia, reserva y pasivos a cargo de la Subdirección.</t>
  </si>
  <si>
    <t xml:space="preserve">Se evidenció el seguimiento y monitoreo a los controles, planes de acciones . No se reportan riesgos materializados. 
Indicador: no se encuentra formulado. 
No es claro la responsabilidad de la Oficina Asesora de Planeación, en la medición del indicador, toda vez que cada ordenador del gasto debe tener herramientas de control y monitoreo de la ejecución y avances de los proyectos de inversión. La OAP genera insumo pero no es la responsable. 
</t>
  </si>
  <si>
    <t xml:space="preserve">Revisando en Orfeo la fecha en la cual se debe dar respuesta a la PQRS , el  responsable asignado y que exista un avance a respuesta  (radicado de respuesta) . </t>
  </si>
  <si>
    <t xml:space="preserve">Si revisado el Orfeo no se evidencia un avance de respuesta  se envía por correo electrónico la  alerta al responsable asignado y se realiza seguimiento a la misma  </t>
  </si>
  <si>
    <t xml:space="preserve">Seguimiento PQRSD (Excel) 
Correo electrónico </t>
  </si>
  <si>
    <t xml:space="preserve">
 Realizar requerimiento  por medio de Orfeo desde la STC a los responsables de la respuesta con el fin de brindar explicaciones al incumplimiento en los términos de ley </t>
  </si>
  <si>
    <t>Número de PQRSD que cumplen con el tiempo establecido / Número de PQRSD recibidas * 100 (medido por atención al ciudadano)</t>
  </si>
  <si>
    <t>Se realizó el seguimiento respectivo de 286  solicitudes, Correo electrónico (hasta el momento no ha sido necesario realizar seguimiento mediante correo electrónico debido al cumplimiento del 100%) sin embargo en el momento de identificar demoras en las respuesta se enviarán correos a los responsables.</t>
  </si>
  <si>
    <t>Se adjunta Matriz SEGUIMIENTO A LAS PQRS de la STC 2022, en carpeta PQRDS de Riesgos de Gestión.</t>
  </si>
  <si>
    <t xml:space="preserve">     El riesgo afecta la imagen de la entidad internamente, de conocimiento general, nivel interno, de junta dircetiva y accionistas y/o de proveedores</t>
  </si>
  <si>
    <t>Número de PQRSD que cumplen con los criterios de calidad  establecidos / Número de PQRSD respondidas  * 100 (medido por atención al ciudadano)</t>
  </si>
  <si>
    <t xml:space="preserve">Por el momento el seguimiento que se ha realizado a las PQRDS y SDQS cuentan con el seguimiento en la calidad de las respuestas y cumplen los criterios de calidad, pasando por los vistos buenos de cada uno de los profesionales que interactúan en la revisión de las respuestas. </t>
  </si>
  <si>
    <t xml:space="preserve">Debido a la revisión incompleta de los componentes  establecidos para la viabilidad técnica de la inversión  
</t>
  </si>
  <si>
    <t xml:space="preserve">Se revisa el objeto contractual,  modalidad de contratación, plazo, valor a contratar,  clasificación del gasto y  metas
</t>
  </si>
  <si>
    <t xml:space="preserve">C O N T R O L E S:  Durante el mes de marzo se recibieron para aprobación  5 estudios previos, los cuales  fueron verificados  contra el PAA, en lo correspondiente al  objeto contractual,  modalidad de contratación, plazo, valor a contratar,  clasificación del gasto y  metas, de los 5 estudios  3 fueron devueltos por correo electrónico   (plananualadquisiciones@idrd.gov.co) a la STRD y SAF para sus  respectivos ajustes .
P L A N   D E   A C  I Ó N :  Durante el mes de marzo se realizaron  3 orientaciones en total (1 a a STRD y 2 a SAF), relacionadas con las  devoluciones  a los estudios previos Nos. 504, 4399 y 4437.
I N D I C A D O R: En Isolución se encuentra la respectiva medición del indicador con un resultado de 100% teniendo en cuenta las 3 orientaciones realizadas a las subdirecciones durante el mes de marzo, relacionadas con las  devoluciones  a los estudios previos Nos. 504, 4399 y 4437. 
C O N C L U S I Ó N: EL RIESGO NO SE MATERIALIZÓ </t>
  </si>
  <si>
    <t xml:space="preserve">Se evidenció el seguimiento y monitoreo a los controles, planes de acciones e indicadores. No se reportan riesgos materializados. 
Indicador: Se evidencia cumplimiento del indicador de acuerdo con la frecuencia establecida. </t>
  </si>
  <si>
    <t xml:space="preserve">Debido a la  inadecuada planeación y seguimiento del cumplimiento de las actividades que conforman las metas 
</t>
  </si>
  <si>
    <t xml:space="preserve">Verificar que la información de los compromisos presupuestales registrados   en el PAA estén acordes con la información reportada  por las subdirecciones en los formatos de seguimiento </t>
  </si>
  <si>
    <t xml:space="preserve">C O N T R O L   1:  Durante el primer  trimestre de 2022 se revisaron las formulaciones / reformulaciones  de los ocho proyectos de inversión verificando su coherencia con las metas anuales, el presupuesto programado con respecto a lo establecido en el POAI  y  en el PAA emitiendo los respectivos memorandos de viabilidad 
Por consiguiente no se tuvieron observaciones o desviaciones a las mismas.
C O N T R O  L   2 :  Con corte a 31 de marzo de 2022,  21 metas  proyectos de inversión presentaron programación, de las cuales 20 metas alcanzaron una ejecución del 100% y la meta 1  del proyecto 7856 de la Subdirección Técnica de Construcciones presentó una ejecución  del 98%. Por lo anterior,  se realizó mesa de trabajo con la STC para identificar  la causa y  definir acción a seguir 
P L A N  D E   A C C I Ó N : Durante el mes de marzo se validó que la información de los compromisos presupuestales reportados por el Área Financiera a Planeación  se encontrará de acuerdo a lo registrado  en el PAA  2022, (resultado: Existe coherencia en la información). Así mismo,  esta información presupuestal registrada en el PAA 2022 fue corroborada con la ejecución de las metas reportadas por las Subdirecciones  en los formatos de seguimiento  mensual de metas y actividades de los proyectos de inversión encontrándose coherencia en la información reportada.  
INDICADOR:  En Isolución se encuentra la respectiva medición del indicador con un resultado de 100%  para el mes de marzo de 2022
C O N C L U S I Ó N:  EL RIESGO NO SE MATERIALIZÓ </t>
  </si>
  <si>
    <t xml:space="preserve">LO S   S O P O R T E S   P A R A    L O S   C O N T R O L E S   S O N: 
CONTROL 1 : Memorandos de viabilidad 
CONTROL 2 :  Informe ejecutivo y acta mesa de trabajo
E L    S O P O R T E   D E L    P L A N   D E   A C C I Ó N   E S: Validación ejecución metas proyecto con corte al 28-02-2022
E L   S O P O R T E   D E L    I N D I C A D O R    E S : la medición reportada en Isolución </t>
  </si>
  <si>
    <t>Durante el primer trimestre de la vigencia 2022 se han realizado todos los controles definidos, sin embargo, el riesgo se ha materializado y son los proceso donde se mateliza el riesgo quienes tienen que tomar acciones.</t>
  </si>
  <si>
    <t>Base de datos de alertas enviadas
Asistencia a reuniones
Base de datos de atenciones en presenciales
Base de datos atenciones en canal telefónico
Base de datos atenciones a correo electrónico
|
Informes semanales: 20222400139233, 20222400120123, 20222400095593, 20222400067483, 20222400054553, 20222400172483, 20222400167883
Base de datos en drive que ya se encuentra compartida con la OCI</t>
  </si>
  <si>
    <t>Se evidenció el seguimiento y monitoreo a los controles e indicadores. No se reportan riesgos materializados. 
Indicador: Se evidencia cumplimiento del indicador de acuerdo con la frecuencia establecida. 
Indiciador: Porcentaje de peticiones, quejas, reclamos y sugerencias contestadas dentro de los términos legales vigentes: No cumple con la meta. Sin embargo antecede lo observado por el proceso, donde expresa que el incumplimiento obedece a factores externos (otros procesos)</t>
  </si>
  <si>
    <t xml:space="preserve">
Posibilidad de afectación temporal del inventario  y las  actividades y  operaciones de las diferentes dependencias  de la entidad. </t>
  </si>
  <si>
    <t>Por Pérdida de los bienes devolutivos que estén en servicio en la dependencia de la sede administrativa,  parques y/o escenarios.</t>
  </si>
  <si>
    <t>Subdirector(a) Administrativo(a) y Financiero(a)
Responsable Área Almacén General</t>
  </si>
  <si>
    <t xml:space="preserve">Verificar a través de Inventarios , reintegros, traslados , etc.   los bienes devolutivos que se encuentran en servicio </t>
  </si>
  <si>
    <t xml:space="preserve">
No se Presento Materialización del Riesgo 
Se realiza inventario de bienes a algunos servidores, verificando el estado y ubicación del bien sin presentarse algún tipo de novedad.</t>
  </si>
  <si>
    <t xml:space="preserve">Verificar la existencia de bienes devolutivos y de consumo   cada vez que se presente una novedad en los inventarios , registrando la información en el sistema administrativo y financiero así como en las tarjetas murales </t>
  </si>
  <si>
    <t xml:space="preserve">En caso de que existan faltantes y sobrantes será reportado al área de Contabilidad cuenta Almacén General, para su respectiva compensación. Así mismo se avisa al área de  Apoyo Corporativo  responsable de los seguros para el respectivo trámite. Para el caso de faltantes se avisa también a Control Interno Disciplinario y a los entes de control correspondientes </t>
  </si>
  <si>
    <t>No se Presento Materialización del Riesgo 
Se realiza verificación de manera aleatoria a los bines que existen en la bodega del almacén general de elementos devolutivos y de consumo sin observar alguna novedad o desvió del bienes se anexa planilla de verificación.</t>
  </si>
  <si>
    <t>Ver  verificación realizada de manera aleatoria a los bienes que existen en la bodega del almacén general de elementos devolutivos y de consumo , Ver verificación bienes en bodega.
Ver evidencias en la carpeta Gestión de Recursos - Evidencias  Matriz de Riesgos de Gestión - Almacén</t>
  </si>
  <si>
    <t xml:space="preserve">Se evidenció el seguimiento y monitoreo a los controles e indicadores. No se reportan riesgos materializados. 
Plan de acción: no se reporta el nivel de riesgo final residual se ubica en nivel bajo. 
Indicador: Se evidencia cumplimiento del indicador de acuerdo con la frecuencia establecida. 
RECOMENDACIONES: 
1- Revisar las casusas raíces identificadas, ya que se encuentran parcialmente asociadas con el propósito del control. 
2- Revisar la valoración del impacto residual final, ya que al  materializarse el riesgo, esto tendría afectación económica. </t>
  </si>
  <si>
    <t xml:space="preserve">En caso de encontrar diferencias entre las cantidades registradas en las tarjetas murales contra lo físico, se procede a revisar la información consignada en la "Salida de almacén"a fin de conciliar la información.  </t>
  </si>
  <si>
    <t xml:space="preserve">
No se Presento Materialización del Riesgo 
Se realiza verificación de manera aleatoria a los bines que existen en la bodega del almacén general de elementos devolutivos y de consumo sin observar alguna novedad o desvió del bienes se anexa planilla de verificación.</t>
  </si>
  <si>
    <t xml:space="preserve">Una vez se reciba del tenedor  del bien la respectiva denuncia , el almacén general  notifica por medio  de comunicación oficial  la novedad presentada a las dependencias mencionadas para los fines pertinentes </t>
  </si>
  <si>
    <t xml:space="preserve">Si el tenedor no allega la denuncia, almacén general debe informar a  control interno disciplinario  para que se tomen las medidas a que haya lugar el funcionario / contratista responsable del bien </t>
  </si>
  <si>
    <t xml:space="preserve">comunicación oficial  </t>
  </si>
  <si>
    <t>No se Presento Materialización del Riesgo
Se realiza verificación de manera aleatoria a los bienes que existen en la bodega del almacén general de elementos devolutivos y de consumo sin observar alguna novedad o desvió del bienes se anexa planilla de verificación.</t>
  </si>
  <si>
    <t xml:space="preserve">Se realiza una verificación en sitio validando el mantenimiento realizado, posteriormente se firma el recibo a satisfacción y se  Revisa  que en los informes entregados por el contratista de mantenimiento se adjunten los soportes de  recibo a satisfacción   debidamente firmados por el usuario  o responsable del equipo y/o área donde se ejecutó el  mantenimiento 
Para las actividades de mantenimiento correctivo,  se registra en  el aplicativo mesa de ayuda OTRS la atención del requerimiento  y esta es informada al usuario solicitante  </t>
  </si>
  <si>
    <t xml:space="preserve">En caso de detectar que una actividad de mantenimiento preventivo  no avanza según lo programado, requerir  al contratista   el cumplimiento de la actividad  
En el caso de actividades de mantenimiento correctivo, se informa al usuario que la actividad requiere de tiempo hasta contar con la disponibilidad de los elementos requeridos  para la actividad </t>
  </si>
  <si>
    <t xml:space="preserve">Se evidenció el seguimiento y monitoreo a los controles e indicadores. No se reportan riesgos materializados. 
Plan de acción: no se reporta el nivel de riesgo final residual se ubica en nivel bajo. 
Indicador: Se evidencia cumplimiento del indicador de acuerdo con la frecuencia establecida. 
RECOMENDACIONES: 
1-  Revisar la valoración del impacto residual final LEVE, ya que al  materializarse el riesgo, esto tendría afectación para el desarrollo y funcionamiento de la entidad. </t>
  </si>
  <si>
    <t>Número de mesas técnicas en las que participó la Subdirección de Contratación / Número de mesas técnicas  programadas *100%</t>
  </si>
  <si>
    <t>Se evidenció el seguimiento y monitoreo a los controles. Se evidencian planes de acción cargados en ISOLUCION,  los indicadores  no se encuentran asociados en en la batería de indicadores de gestión de ISOLUCION.  No se reportan riesgos materializados. 
No se hace seguimiento en la matriz de seguimiento. Sin embargo, aporta evidencias del seguimiento a los controles.</t>
  </si>
  <si>
    <t>El supervisor remite comunicación oficial  al contratista solicitándole la actualización de la información del contrato en SECOP</t>
  </si>
  <si>
    <t xml:space="preserve">Comunicación oficial ( Orfeo o correo electrónico) </t>
  </si>
  <si>
    <t>Comunicación oficial ( Orfeo o correo electrónico)  de devolución con las respectivas observaciones.</t>
  </si>
  <si>
    <t>Realizar la revisión del procedimiento de liquidación de contratos</t>
  </si>
  <si>
    <t xml:space="preserve">Comunicación oficial ( Orfeo o correo electrónico)  </t>
  </si>
  <si>
    <t xml:space="preserve">Se verifica que la información entregada por el contratista  este acorde al periodo de ejecución reportado y  que  los soportes  correspondientes a las obligaciones contractuales  sean legibles  </t>
  </si>
  <si>
    <t xml:space="preserve">Se evidenció el seguimiento y monitoreo a los controles, planes de acción e indicadores. No se reportan riesgos materializados. 
Plan de acción: no se reporta el nivel de riesgo final residual se ubica en nivel bajo. 
Indicador: Se evidencia cumplimiento del indicador de acuerdo con la frecuencia establecida. 
</t>
  </si>
  <si>
    <t xml:space="preserve">Correo electrónico , bitácora de pagos, comunicaciones oficiales según el caso 
Conciliaciones contables entre áreas, informes de gestión, comunicaciones oficiales
Lista de chequeo para verificar la entrega oportuna de la información
</t>
  </si>
  <si>
    <t xml:space="preserve">Control 3: Mensualmente se realiza el arqueo de la caja general del IDRD, verificando los documentos como son los cheques, depósitos judiciales, acuerdos de pago, escrituras, pagares de créditos de vivienda, los token sellos y demás implementos que se encuentran en custodia de la Tesorería 
Acción 3: Se realiza un inventario mensual de los acuerdos de pago y pagarés que reposan en la Tesorería, el cual se contrasta en el momento se que realiza el arqueo de caja. </t>
  </si>
  <si>
    <r>
      <rPr>
        <b/>
        <sz val="12"/>
        <rFont val="&quot;Arial Narrow&quot;, Arial"/>
      </rPr>
      <t>Control 3:</t>
    </r>
    <r>
      <rPr>
        <sz val="12"/>
        <rFont val="&quot;Arial Narrow&quot;, Arial"/>
      </rPr>
      <t xml:space="preserve"> Se adjunta actas de arqueo de marzo y abril.
</t>
    </r>
    <r>
      <rPr>
        <b/>
        <sz val="12"/>
        <rFont val="&quot;Arial Narrow&quot;, Arial"/>
      </rPr>
      <t>Acción 3</t>
    </r>
    <r>
      <rPr>
        <sz val="12"/>
        <rFont val="&quot;Arial Narrow&quot;, Arial"/>
      </rPr>
      <t xml:space="preserve">: Ver Isolucion acciones para abordar riesgos No. 201763
Ver evidencias Carpeta Gestión Financiera - Evidencias Matriz Riesgos de Gestión </t>
    </r>
  </si>
  <si>
    <t xml:space="preserve">En caso de detectar diferencias se efectúan los ajustes respectivos  en los libros de bancos </t>
  </si>
  <si>
    <t xml:space="preserve">Reporte de diferencias en bancos y libros generado por el Área de Tesorería </t>
  </si>
  <si>
    <t>Informar al Área de Tesorería que no se han contabilizado las partidas conciliatorias en el mes siguiente para que gestione lo correspondiente o se realicen los ajustes pertinentes en los libros de contabilidad.</t>
  </si>
  <si>
    <t>Se realiza mediante el seguimiento permanente al cronograma definido que contiene  los plazos para rendir la información financiera a los entes de control y vigilancia: (1) Cuenta mensual de Contraloría; (2) Estados Financieros a la Contaduría General de la Nación y la Secretaría de Hacienda Distrital; (3) Cuenta anual de Contraloría y  (4) Categoría presupuestal a la Contraloría General de la República;  buscando en lo posible entregar la información antes del plazo establecido.</t>
  </si>
  <si>
    <t>Fomento de la actividad física, el deporte y la recreación</t>
  </si>
  <si>
    <t>Ejecución de actividades deportivas, recreativas y de actividad física sin el conocimiento previo sobre los lineamientos técnicos existentes  en el proceso para su ejecución.</t>
  </si>
  <si>
    <t>Desconocimiento de los lineamientos técnicos y/o pedagógicos</t>
  </si>
  <si>
    <t>Si se realizan actividades deportivas, recreativas y de actividad física en territorio sin la previa socialización de los lineamientos técnicos y/o pedagógicos por parte del equipo, se identifica dónde sucedió y se socializa la información.</t>
  </si>
  <si>
    <t>Revisión y actualización de Documentación Técnica del proceso.</t>
  </si>
  <si>
    <t xml:space="preserve">Mediante mesas de trabajo o correos electrónicos se realiza seguimiento a los avances de las actividades programadas en la formulación del proyecto,  determinando su grado cumplimiento para tomar las acciones a que haya lugar </t>
  </si>
  <si>
    <t xml:space="preserve">En caso de identificar  incumplimiento el supervisor hace los  llamados de atención a la interventoría y este a su vez al contratista, con el fin de determinar los ajustes al cronograma de obra 
</t>
  </si>
  <si>
    <t xml:space="preserve">Verificar las PQRSD asignadas a cada uno de los profesionales próximas a vencer e informar a los mismos. </t>
  </si>
  <si>
    <t>Se genera requerimiento a través de memorando</t>
  </si>
  <si>
    <t>Indicador es del área/proceso servicio a al ciudadanía</t>
  </si>
  <si>
    <t xml:space="preserve">
Descripción del estado y avance de las acciones desarrolladas por los Responsables de implementarlas
En caso que se haya materializado el riesgo 
indicar las acciones realizadas, de acuerdo con lo establecido en la Política de Gestión del Riesgo del IDRD.</t>
  </si>
  <si>
    <t>Control, Evaluación y Mejora</t>
  </si>
  <si>
    <r>
      <t xml:space="preserve">Riesgos 1:
C1: El Plan anual de auditoria aprobado el 25/enero/2022.
y comunicaciones remitidas en el desarrollo de las auditorias e informes de ley. 
Auditorias: 
* Proceso Administración y Mantenimiento de Parques y Escenarios - Aprovechamiento Económico (Puntos De Venta Y Otros). 
* Proceso Diseño y Construcción de Parques y Escenarios - Estado de avance de las obras 
C2: Plan anual de auditoria aprobado el 25/enero/2022. Así mismo se adjunta el cronograma de actividades, donde se visualiza la asignación de actividades. 
</t>
    </r>
    <r>
      <rPr>
        <b/>
        <u/>
        <sz val="12"/>
        <rFont val="Arial"/>
        <family val="2"/>
      </rPr>
      <t xml:space="preserve">NOTA:  
</t>
    </r>
    <r>
      <rPr>
        <b/>
        <sz val="12"/>
        <rFont val="Arial"/>
        <family val="2"/>
      </rPr>
      <t xml:space="preserve">* </t>
    </r>
    <r>
      <rPr>
        <sz val="12"/>
        <rFont val="Arial"/>
        <family val="2"/>
      </rPr>
      <t xml:space="preserve">Durante el periodo no se vio la necesidad de realizar ningún requerimiento de apoyo profesional para el cumplimiento del del Plan Anual de Auditoria 2022. 
C3: Durante el periodo no se tuvo la necesidad de ajustar la programación de tareas. 
</t>
    </r>
    <r>
      <rPr>
        <b/>
        <u/>
        <sz val="12"/>
        <rFont val="Arial"/>
        <family val="2"/>
      </rPr>
      <t>Plan de acción:</t>
    </r>
    <r>
      <rPr>
        <sz val="12"/>
        <rFont val="Arial"/>
        <family val="2"/>
      </rPr>
      <t xml:space="preserve"> Durante el cuatrimestre se llevaron a cabo dos mesas de trabajo con el equipo OCI. 
</t>
    </r>
    <r>
      <rPr>
        <b/>
        <u/>
        <sz val="12"/>
        <rFont val="Arial"/>
        <family val="2"/>
      </rPr>
      <t>Indicador</t>
    </r>
    <r>
      <rPr>
        <sz val="12"/>
        <rFont val="Arial"/>
        <family val="2"/>
      </rPr>
      <t xml:space="preserve">: Seguimiento de acuerdo con la periodicidad establecida. 
</t>
    </r>
    <r>
      <rPr>
        <b/>
        <u/>
        <sz val="12"/>
        <rFont val="Arial"/>
        <family val="2"/>
      </rPr>
      <t xml:space="preserve">No se presentó materialización del riesgo. </t>
    </r>
    <r>
      <rPr>
        <sz val="12"/>
        <rFont val="Arial"/>
        <family val="2"/>
      </rPr>
      <t xml:space="preserve">
</t>
    </r>
  </si>
  <si>
    <r>
      <t xml:space="preserve">Como soporte de evidencia de la ejecución de los controles y planes de acción asociados al riesgos se aporta lo siguiente: 
</t>
    </r>
    <r>
      <rPr>
        <b/>
        <u/>
        <sz val="12"/>
        <rFont val="Arial"/>
        <family val="2"/>
      </rPr>
      <t xml:space="preserve">
Controles:</t>
    </r>
    <r>
      <rPr>
        <sz val="12"/>
        <rFont val="Arial"/>
        <family val="2"/>
      </rPr>
      <t xml:space="preserve"> 
1-  Plan anual de auditoria aprobado.
2- comunicaciones internas remitidas en el marco de auditorias internas e informes de ley emitidos por la Oficina de Control Interno. 
</t>
    </r>
    <r>
      <rPr>
        <b/>
        <u/>
        <sz val="12"/>
        <rFont val="Arial"/>
        <family val="2"/>
      </rPr>
      <t xml:space="preserve">NOTA: </t>
    </r>
    <r>
      <rPr>
        <sz val="12"/>
        <rFont val="Arial"/>
        <family val="2"/>
      </rPr>
      <t xml:space="preserve">
1- Durante el periodo no se vio la necesidad de realizar ningún requerimiento de apoyo profesional (control 2)
2- Durante el periodo no se tuvo la necesidad de ajustar la programación de tareas. (control 3)
</t>
    </r>
    <r>
      <rPr>
        <b/>
        <u/>
        <sz val="12"/>
        <rFont val="Arial"/>
        <family val="2"/>
      </rPr>
      <t>Plan de acción:</t>
    </r>
    <r>
      <rPr>
        <sz val="12"/>
        <rFont val="Arial"/>
        <family val="2"/>
      </rPr>
      <t xml:space="preserve">
 dos actas de  mesas de trabajo con el equipo OCI . (febrero/marzo)
Indicador: Seguimiento de acuerdo con la periodicidad establecida. 
</t>
    </r>
  </si>
  <si>
    <t xml:space="preserve">Debido a que el(los) profesional(es) asignados no cuenten con las competencias (habilidades, capacidades y/o conocimientos), para realizar la evaluación especifica. </t>
  </si>
  <si>
    <t>Plan Anual de Auditoria.
Perfiles de los profesionales asignados
Comunicaciones de solicitud de apoyo técnico
Acta de reunión CICCI (cuando aplique)</t>
  </si>
  <si>
    <t xml:space="preserve">Debido a la ejecución extemporánea del Plan Anual de Auditoria. </t>
  </si>
  <si>
    <t>Se presenta al Comité CICCI el tema específico de incumplimiento del  Plan anual de Auditoria, para la toma de decisiones.</t>
  </si>
  <si>
    <r>
      <t>Consultar</t>
    </r>
    <r>
      <rPr>
        <strike/>
        <sz val="12"/>
        <rFont val="Arial"/>
        <family val="2"/>
      </rPr>
      <t xml:space="preserve"> </t>
    </r>
    <r>
      <rPr>
        <sz val="12"/>
        <rFont val="Arial"/>
        <family val="2"/>
      </rPr>
      <t>las fuentes de información internas o externas relacionadas con los criterios de evaluación y verificar la vigencia de la normatividad aplicable.</t>
    </r>
  </si>
  <si>
    <t xml:space="preserve">Realizar verificación de la normatividad aplicable antes de iniciar la elaboración de las auditorías/seguimientos  </t>
  </si>
  <si>
    <t>El indicador de gestión será asociado una vez se actualice toda la documentación del proceso.</t>
  </si>
  <si>
    <r>
      <t xml:space="preserve">
Riesgos 2:
C1: Se diligencia el formato CONTEXTUALIZACION al inicio del desarrollo de las auditorias. Durante el primer cuatrimestre de acuerdo con el Plan anual de auditorias, se desarrollo las siguientes auditorias: 
1-Proceso Administración y Mantenimiento de Parques y Escenarios - Aprovechamiento Económico (Puntos De Venta Y Otros). (FINALIZADA). 
2- Proceso Diseño y Construcción de Parques y Escenarios - Estado de avance de las obras. (EN EJECUCIÒN)
No hubo alcances aclaratorios. 
C2: No hubo necesidad de comunicación. 
</t>
    </r>
    <r>
      <rPr>
        <b/>
        <u/>
        <sz val="12"/>
        <rFont val="Arial"/>
        <family val="2"/>
      </rPr>
      <t xml:space="preserve">Plan de acción: </t>
    </r>
    <r>
      <rPr>
        <sz val="12"/>
        <rFont val="Arial"/>
        <family val="2"/>
      </rPr>
      <t xml:space="preserve">en la contextualización y en Plan de prueba se hace la verificación de la normatividad. 
</t>
    </r>
    <r>
      <rPr>
        <b/>
        <u/>
        <sz val="12"/>
        <rFont val="Arial"/>
        <family val="2"/>
      </rPr>
      <t xml:space="preserve">Indicador: </t>
    </r>
    <r>
      <rPr>
        <sz val="12"/>
        <rFont val="Arial"/>
        <family val="2"/>
      </rPr>
      <t xml:space="preserve">No tiene indicador asociado. 
</t>
    </r>
    <r>
      <rPr>
        <u/>
        <sz val="12"/>
        <rFont val="Arial"/>
        <family val="2"/>
      </rPr>
      <t xml:space="preserve">No se presentó materialización del riesgo. 
</t>
    </r>
    <r>
      <rPr>
        <sz val="12"/>
        <rFont val="Arial"/>
        <family val="2"/>
      </rPr>
      <t xml:space="preserve">
</t>
    </r>
  </si>
  <si>
    <r>
      <t xml:space="preserve">C1: El Plan anual de auditoria aprobado el 25/enero/2022.
y comunicaciones remitidas en el desarrollo de las auditorias e informes de ley. 
Auditorias: 
* Proceso Administración y Mantenimiento de Parques y Escenarios - Aprovechamiento Económico (Puntos De Venta Y Otros). 
* Proceso Diseño y Construcción de Parques y Escenarios - Estado de avance de las obras 
C2: Plan anual de auditoria aprobado el 25/enero/2022. Así mismo se adjunta el cronograma de actividades, donde se visualiza la asignación de actividades. 
</t>
    </r>
    <r>
      <rPr>
        <b/>
        <u/>
        <sz val="12"/>
        <rFont val="Arial"/>
        <family val="2"/>
      </rPr>
      <t xml:space="preserve">NOTA:  
</t>
    </r>
    <r>
      <rPr>
        <b/>
        <sz val="12"/>
        <rFont val="Arial"/>
        <family val="2"/>
      </rPr>
      <t xml:space="preserve">* </t>
    </r>
    <r>
      <rPr>
        <sz val="12"/>
        <rFont val="Arial"/>
        <family val="2"/>
      </rPr>
      <t xml:space="preserve">Durante el periodo no se vio la necesidad de realizar ningún requerimiento de apoyo profesional para el cumplimiento del del Plan Anual de Auditoria 2022. 
C3: Durante el periodo no se tuvo la necesidad de ajustar la programación de tareas. 
</t>
    </r>
    <r>
      <rPr>
        <b/>
        <u/>
        <sz val="12"/>
        <rFont val="Arial"/>
        <family val="2"/>
      </rPr>
      <t>Plan de acción:</t>
    </r>
    <r>
      <rPr>
        <sz val="12"/>
        <rFont val="Arial"/>
        <family val="2"/>
      </rPr>
      <t xml:space="preserve"> Durante el cuatrimestre se llevaron a cabo dos mesas de trabajo con el equipo OCI. 
</t>
    </r>
    <r>
      <rPr>
        <b/>
        <u/>
        <sz val="12"/>
        <rFont val="Arial"/>
        <family val="2"/>
      </rPr>
      <t>Indicador</t>
    </r>
    <r>
      <rPr>
        <sz val="12"/>
        <rFont val="Arial"/>
        <family val="2"/>
      </rPr>
      <t xml:space="preserve">: No tiene indicador asociado. 
</t>
    </r>
  </si>
  <si>
    <t xml:space="preserve">Comparar la autorización previa de horas extras contra la relación de pago de horas extras.
Revisar los  periodos de vacaciones cumplidas de acuerdo a la programación de vacaciones </t>
  </si>
  <si>
    <t>Se revisa la información registrada en el formato de autorización con la contenida en el formato relación de horas extras comparando  uno a uno por cada funcionario, se cruza esta información de tal manera que lo autorizado corresponda a lo que se va a pagar y se elabora un archivo plano para subir al sistema de liquidación de nómina.
Con la programación remitida al área de nómina se revisa que esta  se encuentre autorizada por los jefes respectivos, su periodo corresponda al causado, que el día de inicio de vacaciones sea un  día hábil y se procede a realizar la liquidación de vacaciones en el sistema de liquidación de nómina.</t>
  </si>
  <si>
    <t xml:space="preserve">Documento de Excel donde queda corroborado el cruce de autorización de horas extras contra la relación de horas extras 
Correo electrónico y carpeta compartida  de red (consolidado vacaciones) </t>
  </si>
  <si>
    <t>Para el periodo a evaluar se realizaron los controles planteados así:
1.Se realizó la revisión de las novedades recibidas en cada periodo
2. Se aplicaron en el sistema de liquidación de nómina,
3. Se revisó el resultado de cada una de las novedades y posteriormente se revisó la pre nómina, realizando los ajustes requeridos para generar la nómina definitiva para su respectivo pago en cada mes.</t>
  </si>
  <si>
    <t xml:space="preserve">"Como evidencias a los controles se adjuntan las siguientes evidencias en la Carpeta proceso Gestión del Talento Humano- Evidencias  Matriz de Riesgos de Gestión  - Nomina :
1. Relación del consolidado de vacaciones / Revisión Vacaciones /Control Trabajo Suplementario
2. Lista de chequeo de descuentos / Revisión descuentos y libranzas/ Prénomina por cada mes.
3. Revisión Factores salariales por cada mes.
4. Prenomina por mes en Excel."
</t>
  </si>
  <si>
    <r>
      <t xml:space="preserve">
Se evidenció el seguimiento y monitoreo a los controles. No se reportan riesgos materializados. 
</t>
    </r>
    <r>
      <rPr>
        <b/>
        <u/>
        <sz val="12"/>
        <rFont val="Arial"/>
        <family val="2"/>
      </rPr>
      <t xml:space="preserve">Plan de acción: </t>
    </r>
    <r>
      <rPr>
        <sz val="12"/>
        <rFont val="Arial"/>
        <family val="2"/>
      </rPr>
      <t xml:space="preserve">no se reporta el nivel de riesgo final residual se ubica en nivel bajo. 
</t>
    </r>
    <r>
      <rPr>
        <b/>
        <u/>
        <sz val="12"/>
        <rFont val="Arial"/>
        <family val="2"/>
      </rPr>
      <t>Indicador:</t>
    </r>
    <r>
      <rPr>
        <sz val="12"/>
        <rFont val="Arial"/>
        <family val="2"/>
      </rPr>
      <t xml:space="preserve"> al hacer la verificación en ISOLUCION del indicador asociado, se observa que no se encuentra relacionado en los 13 indicadores de gestión, definidos por el proceso. 
</t>
    </r>
    <r>
      <rPr>
        <b/>
        <sz val="12"/>
        <rFont val="Arial"/>
        <family val="2"/>
      </rPr>
      <t xml:space="preserve">RECOMENDACIONES: 
Solicitar acompañamiento de la Oficina Asesora de Planeación con el objeto que brinde asesoría y orientación sobre:
</t>
    </r>
    <r>
      <rPr>
        <sz val="12"/>
        <rFont val="Arial"/>
        <family val="2"/>
      </rPr>
      <t xml:space="preserve">1-Valoraciòn al riesgos, teniendo en cuenta que se observan (4) causas raíces distintas que conllevan a la exposición al riesgos y su valoración se encuentra ponderada. 
2- Revisar la valoración "IMPACTO FINAL", se observa que se ubica en zona LEVA, y este riesgos de materializarse implica perdida de recursos económicos. 
3- Controles: 
* Revisión de  la tipología del control 3, se considera que apunta mas a un control detectivo que preventivo. 
* Revisión integral  de los controles  y evaluar la pertinencia de los mismos, teniendo en cuenta que tal como están establecidos los controles 1 y 2 ,  se observan más que el quehacer operativo  de un procedimiento especifico y no generan valor agregado al control. Así mismo se considera la oportunidad de integrarlas a las actividades del procedimiento asociado. 
4- Identificar el  indicador que se asocie al riesgo. 
</t>
    </r>
  </si>
  <si>
    <t>Para el caso de los descuentos a realizar por prestamos de entidades financieras,  planes complementarios y medicinas prepagadas se verifica en la libranza,  afiliación , o documento equivalente los valores a descontar contra el listado mensual que envían estas entidades, se ingresan al sistema ,  y de esta forma se aplica el descuento al funcionario.
Para el caso de las situaciones administrativas como ingresos,retiros,periodos de prueba, encargos entre otros, que se presentan en el mes ,debe existir un acto administrativo (Resolución) donde se revisa la coherencia de la información cargos y fechas involucrados en el acto, se registra en el cuadro de novedades para posteriormente ingresar en el sistema de nómina, se genera la prenomina y se procede a revisar uno a uno la información generada contra los actos administrativos recibidos (físico o magnético)  por parte de las dependencias.</t>
  </si>
  <si>
    <t>En caso de detectar inconsistencias en las novedades presentadas a favor o en contra del funcionario, se realiza la devolución al tercero correspondiente por correo electrónico o radicado físico solicitando verificación del cobro realizado, una vez recibida la respuesta por parte del tercero se procede a informar al funcionario para determinar el descuento a realizar y previa autorización del mismo se aplica el descuento cuando es un mayor valor al pactado inicialmente.</t>
  </si>
  <si>
    <t>Prenómina y lista chequeo diligenciada para concluir sobre el resultado del control tanto a nivel de las novedades internas con las dependencias como con las entidades externas, así como la revisión de los actos administrativos. En los casos de las desviaciones quedan registradas en los correos o comunicaciones a las diferentes entidades.</t>
  </si>
  <si>
    <t>Revisión prenómina (Excel con los cálculos matemáticos).</t>
  </si>
  <si>
    <t xml:space="preserve">Se registran los datos en una matriz de Excel formulada para obtener el valor de la liquidación verificando que sea el correcto  y se procede a comparar contra el valor pagado </t>
  </si>
  <si>
    <t xml:space="preserve">Matriz de Excel  ( cálculos matemáticos) </t>
  </si>
  <si>
    <t xml:space="preserve">Ajustar los documentos soporte de la contratación  que presentan  inconsistencias  de acuerdo a lo reportado en el seguimiento  realizado con los profesionales encargados del trámite precontractual y de ser necesario  ajustar el plan anual de adquisiciones en los ítems requeridos </t>
  </si>
  <si>
    <t>Matriz  (Excel)  de seguimiento al proceso contractual 
Modificaciones al plan anual de adquisiciones</t>
  </si>
  <si>
    <t xml:space="preserve">Durante el periodo a evaluar, se llevaron a cabo los controles registrados, entre los cuales se realizó el seguimiento al estado de avance y aprobación de los documentos soporte de la contratación, así como también se ajustaron las fechas de los cronogramas de los planes incluidos en el Plan Estratégico de TH (PIC; SST y Bienestar).
No se presentó materialización del riesgo. </t>
  </si>
  <si>
    <r>
      <t xml:space="preserve">Se evidenció el seguimiento y monitoreo a los controles e indicadores. No se reportan riesgos materializados. 
</t>
    </r>
    <r>
      <rPr>
        <b/>
        <u/>
        <sz val="12"/>
        <rFont val="Arial"/>
        <family val="2"/>
      </rPr>
      <t>Plan de acción</t>
    </r>
    <r>
      <rPr>
        <sz val="12"/>
        <rFont val="Arial"/>
        <family val="2"/>
      </rPr>
      <t xml:space="preserve">: no se reporta el nivel de riesgo final residual se ubica en nivel bajo. 
</t>
    </r>
    <r>
      <rPr>
        <b/>
        <sz val="12"/>
        <rFont val="Arial"/>
        <family val="2"/>
      </rPr>
      <t xml:space="preserve">RECOMENDACIONES: 
Solicitar acompañamiento de la Oficina Asesora de Planeación con el objeto que brinde asesoría y orientación sobre:
</t>
    </r>
    <r>
      <rPr>
        <sz val="12"/>
        <rFont val="Arial"/>
        <family val="2"/>
      </rPr>
      <t xml:space="preserve">
1- Revisión de los controles 1 y 2 propuestos, ya que no son concordantes con la causas raíces identificadas, siendo ineficaces para controlar una posible materialización del riesgo. Así mismo se recomienda cambiar la palabra "trámites", teniendo en cuenta que en el sector publico tiene connotación distinta. 
2- asociar los  nombres de los indicadores con el objeto de hacer accesible su búsqueda en ISOLUCION para su verificación. </t>
    </r>
  </si>
  <si>
    <r>
      <t xml:space="preserve">Se evidenció el seguimiento y monitoreo: controles, plan de acción e indicadores asociado. No se reportan riesgos materializados. 
</t>
    </r>
    <r>
      <rPr>
        <u/>
        <sz val="12"/>
        <rFont val="Arial"/>
        <family val="2"/>
      </rPr>
      <t xml:space="preserve">
</t>
    </r>
    <r>
      <rPr>
        <sz val="12"/>
        <rFont val="Arial"/>
        <family val="2"/>
      </rPr>
      <t xml:space="preserve">
</t>
    </r>
  </si>
  <si>
    <r>
      <t xml:space="preserve">Se evidenció el seguimiento y monitoreo: controles, plan de acción. No se reportan riesgos materializados. 
</t>
    </r>
    <r>
      <rPr>
        <sz val="12"/>
        <rFont val="Arial"/>
        <family val="2"/>
      </rPr>
      <t xml:space="preserve">
</t>
    </r>
  </si>
  <si>
    <t>stp</t>
  </si>
  <si>
    <t>baka</t>
  </si>
  <si>
    <t xml:space="preserve">Fecha de implementaciòn </t>
  </si>
  <si>
    <t xml:space="preserve">Se evidenció el seguimiento y monitoreo a los controles, planes de acción e indicadores. No se reportan riesgos materializados. En el  proximo seguimiento se evaluara la  efectividad de la puesta en marcha de los controles y planes de acción enfocados al seguimiento y monitoreo de las PQRSD. </t>
  </si>
  <si>
    <t xml:space="preserve">Se evidenció el seguimiento y monitoreo a los controles, planes de acción e indicadores. No se reportan riesgos materializados. Se aportaron las evidencias de la ejecución del control. 
En el  proximo seguimiento se evaluara la  efectividad de la puesta en marcha de los controles y planes de acción enfocados al seguimiento y monitoreo de las PQRSD. 
</t>
  </si>
  <si>
    <t xml:space="preserve">Se evidenció el seguimiento y monitoreo a los controles, y planes de acciones. No se reportan riesgos materializados. 
Indicador: no se encuentra formulado. 
El indicador es de responsabilidad transversal y no del Proceso Servicio a la Ciudadanía. El proceso debe asegurar la oportunidad y calidad en las respuestas de PQRSD, teniendo en cuenta que es un riesgo materializado de forma transversal, se sugiere que se complemente el reporte del  seguimiento por parte de la STC, los tiempos de respuestas, con el objeto se evidencie la oportunidad en las respuestas para la toma de decisiones.   
En el  proximo seguimiento se evaluara la  efectividad de la puesta en marcha de los controles y planes de acción enfocados al seguimiento y monitoreo de las PQRSD.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</si>
</sst>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b/>
      <sz val="18"/>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36"/>
      <color theme="1"/>
      <name val="Calibri"/>
      <family val="2"/>
      <scheme val="minor"/>
    </font>
    <font>
      <sz val="36"/>
      <color rgb="FF030303"/>
      <name val="Arial"/>
      <family val="2"/>
    </font>
    <font>
      <sz val="12"/>
      <name val="Arial Narrow"/>
      <family val="2"/>
    </font>
    <font>
      <b/>
      <sz val="12"/>
      <name val="Arial"/>
      <family val="2"/>
    </font>
    <font>
      <sz val="12"/>
      <name val="Arial"/>
      <family val="2"/>
    </font>
    <font>
      <sz val="11"/>
      <color rgb="FF9C6500"/>
      <name val="Calibri"/>
      <family val="2"/>
      <scheme val="minor"/>
    </font>
    <font>
      <sz val="11"/>
      <color theme="1"/>
      <name val="Arial"/>
      <family val="2"/>
    </font>
    <font>
      <sz val="11"/>
      <name val="Arial"/>
      <family val="2"/>
    </font>
    <font>
      <b/>
      <sz val="11"/>
      <name val="Arial"/>
      <family val="2"/>
    </font>
    <font>
      <sz val="11"/>
      <color indexed="8"/>
      <name val="Calibri"/>
      <family val="2"/>
      <charset val="1"/>
    </font>
    <font>
      <strike/>
      <sz val="11"/>
      <name val="Arial"/>
      <family val="2"/>
    </font>
    <font>
      <sz val="11"/>
      <color rgb="FF000000"/>
      <name val="Calibri"/>
      <family val="2"/>
      <charset val="1"/>
    </font>
    <font>
      <sz val="11"/>
      <name val="Arial Narrow"/>
      <family val="2"/>
    </font>
    <font>
      <sz val="11"/>
      <name val="Calibri"/>
      <family val="2"/>
    </font>
    <font>
      <sz val="8"/>
      <name val="Calibri"/>
      <family val="2"/>
      <scheme val="minor"/>
    </font>
    <font>
      <b/>
      <u/>
      <sz val="12"/>
      <name val="Arial"/>
      <family val="2"/>
    </font>
    <font>
      <u/>
      <sz val="12"/>
      <name val="Arial"/>
      <family val="2"/>
    </font>
    <font>
      <strike/>
      <sz val="12"/>
      <name val="Arial"/>
      <family val="2"/>
    </font>
    <font>
      <b/>
      <sz val="11"/>
      <name val="Calibri"/>
      <family val="2"/>
      <scheme val="minor"/>
    </font>
    <font>
      <sz val="12"/>
      <name val="&quot;Arial Narrow&quot;"/>
    </font>
    <font>
      <b/>
      <sz val="12"/>
      <name val="&quot;Arial Narrow&quot;, Arial"/>
    </font>
    <font>
      <sz val="12"/>
      <name val="&quot;Arial Narrow&quot;, Arial"/>
    </font>
    <font>
      <u/>
      <sz val="11"/>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EB9C"/>
      </patternFill>
    </fill>
    <fill>
      <patternFill patternType="solid">
        <fgColor theme="0" tint="-4.9989318521683403E-2"/>
        <bgColor indexed="64"/>
      </patternFill>
    </fill>
    <fill>
      <patternFill patternType="solid">
        <fgColor theme="0"/>
        <bgColor theme="0"/>
      </patternFill>
    </fill>
    <fill>
      <patternFill patternType="solid">
        <fgColor rgb="FF92D050"/>
        <bgColor theme="0"/>
      </patternFill>
    </fill>
    <fill>
      <patternFill patternType="solid">
        <fgColor theme="6" tint="0.39997558519241921"/>
        <bgColor indexed="64"/>
      </patternFill>
    </fill>
    <fill>
      <patternFill patternType="solid">
        <fgColor rgb="FFFFFF66"/>
        <bgColor rgb="FFFFFF66"/>
      </patternFill>
    </fill>
    <fill>
      <patternFill patternType="solid">
        <fgColor rgb="FFFFFFFF"/>
        <bgColor rgb="FFFFFFFF"/>
      </patternFill>
    </fill>
    <fill>
      <patternFill patternType="solid">
        <fgColor rgb="FFFFDB93"/>
        <bgColor indexed="64"/>
      </patternFill>
    </fill>
    <fill>
      <patternFill patternType="solid">
        <fgColor theme="0"/>
        <bgColor indexed="26"/>
      </patternFill>
    </fill>
    <fill>
      <patternFill patternType="solid">
        <fgColor theme="0"/>
        <bgColor rgb="FFFFFFCC"/>
      </patternFill>
    </fill>
    <fill>
      <patternFill patternType="solid">
        <fgColor rgb="FF00B050"/>
        <bgColor theme="0"/>
      </patternFill>
    </fill>
  </fills>
  <borders count="4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top style="thin">
        <color rgb="FF000000"/>
      </top>
      <bottom/>
      <diagonal/>
    </border>
  </borders>
  <cellStyleXfs count="10">
    <xf numFmtId="0" fontId="0" fillId="0" borderId="0"/>
    <xf numFmtId="9" fontId="10" fillId="0" borderId="0" applyFont="0" applyFill="0" applyBorder="0" applyAlignment="0" applyProtection="0"/>
    <xf numFmtId="0" fontId="29" fillId="0" borderId="0"/>
    <xf numFmtId="0" fontId="30" fillId="0" borderId="0"/>
    <xf numFmtId="0" fontId="3" fillId="0" borderId="0"/>
    <xf numFmtId="0" fontId="10" fillId="0" borderId="0"/>
    <xf numFmtId="0" fontId="36" fillId="12" borderId="0" applyNumberFormat="0" applyBorder="0" applyAlignment="0" applyProtection="0"/>
    <xf numFmtId="0" fontId="40" fillId="0" borderId="0"/>
    <xf numFmtId="0" fontId="37" fillId="0" borderId="0"/>
    <xf numFmtId="0" fontId="42" fillId="0" borderId="0"/>
  </cellStyleXfs>
  <cellXfs count="705">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6" borderId="0" xfId="0" applyFont="1" applyFill="1" applyAlignment="1">
      <alignment horizontal="center" vertical="center" wrapText="1" readingOrder="1"/>
    </xf>
    <xf numFmtId="0" fontId="6" fillId="5" borderId="2" xfId="0" applyFont="1" applyFill="1" applyBorder="1" applyAlignment="1">
      <alignment horizontal="center" vertical="center" wrapText="1" readingOrder="1"/>
    </xf>
    <xf numFmtId="0" fontId="6" fillId="0" borderId="2" xfId="0" applyFont="1" applyBorder="1" applyAlignment="1">
      <alignment horizontal="justify" vertical="center" wrapText="1" readingOrder="1"/>
    </xf>
    <xf numFmtId="9" fontId="6" fillId="0" borderId="2" xfId="0" applyNumberFormat="1" applyFont="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4" borderId="1" xfId="0" applyFont="1" applyFill="1" applyBorder="1" applyAlignment="1">
      <alignment horizontal="center" vertical="center" wrapText="1" readingOrder="1"/>
    </xf>
    <xf numFmtId="0" fontId="6"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11" fillId="0" borderId="0" xfId="0" applyFont="1"/>
    <xf numFmtId="0" fontId="9" fillId="0" borderId="0" xfId="0" applyFont="1"/>
    <xf numFmtId="0" fontId="14" fillId="0" borderId="0" xfId="0" applyFont="1" applyFill="1" applyAlignment="1">
      <alignment vertical="center"/>
    </xf>
    <xf numFmtId="0" fontId="15" fillId="0" borderId="0" xfId="0" applyFont="1" applyFill="1"/>
    <xf numFmtId="0" fontId="13" fillId="0" borderId="0" xfId="0" applyFont="1"/>
    <xf numFmtId="0" fontId="0" fillId="0" borderId="0" xfId="0" pivotButton="1"/>
    <xf numFmtId="0" fontId="8" fillId="0" borderId="0" xfId="0" applyFont="1" applyBorder="1" applyAlignment="1">
      <alignment horizontal="justify" vertical="center" wrapText="1" readingOrder="1"/>
    </xf>
    <xf numFmtId="0" fontId="17" fillId="6" borderId="0" xfId="0" applyFont="1" applyFill="1" applyAlignment="1">
      <alignment horizontal="center" vertical="center" wrapText="1" readingOrder="1"/>
    </xf>
    <xf numFmtId="0" fontId="18" fillId="0" borderId="2" xfId="0" applyFont="1" applyBorder="1" applyAlignment="1">
      <alignment horizontal="justify" vertical="center" wrapText="1" readingOrder="1"/>
    </xf>
    <xf numFmtId="0" fontId="18" fillId="0" borderId="1" xfId="0" applyFont="1" applyBorder="1" applyAlignment="1">
      <alignment horizontal="justify" vertical="center" wrapText="1" readingOrder="1"/>
    </xf>
    <xf numFmtId="0" fontId="18" fillId="5" borderId="2" xfId="0" applyFont="1" applyFill="1" applyBorder="1" applyAlignment="1">
      <alignment horizontal="center" vertical="center" wrapText="1" readingOrder="1"/>
    </xf>
    <xf numFmtId="0" fontId="18" fillId="7" borderId="1" xfId="0" applyFont="1" applyFill="1" applyBorder="1" applyAlignment="1">
      <alignment horizontal="center" vertical="center" wrapText="1" readingOrder="1"/>
    </xf>
    <xf numFmtId="0" fontId="18" fillId="4" borderId="1" xfId="0" applyFont="1" applyFill="1" applyBorder="1" applyAlignment="1">
      <alignment horizontal="center" vertical="center" wrapText="1" readingOrder="1"/>
    </xf>
    <xf numFmtId="0" fontId="18" fillId="8" borderId="1" xfId="0" applyFont="1" applyFill="1" applyBorder="1" applyAlignment="1">
      <alignment horizontal="center" vertical="center" wrapText="1" readingOrder="1"/>
    </xf>
    <xf numFmtId="0" fontId="19" fillId="9" borderId="1" xfId="0" applyFont="1" applyFill="1" applyBorder="1" applyAlignment="1">
      <alignment horizontal="center" vertical="center" wrapText="1" readingOrder="1"/>
    </xf>
    <xf numFmtId="0" fontId="18" fillId="0" borderId="2" xfId="0" applyFont="1" applyBorder="1" applyAlignment="1">
      <alignment horizontal="center" vertical="center" wrapText="1" readingOrder="1"/>
    </xf>
    <xf numFmtId="0" fontId="18" fillId="0" borderId="1" xfId="0" applyFont="1" applyBorder="1" applyAlignment="1">
      <alignment horizontal="center" vertical="center" wrapText="1" readingOrder="1"/>
    </xf>
    <xf numFmtId="0" fontId="0" fillId="3" borderId="0" xfId="0" applyFill="1"/>
    <xf numFmtId="0" fontId="3" fillId="3" borderId="0" xfId="0" applyFont="1" applyFill="1"/>
    <xf numFmtId="0" fontId="21" fillId="3" borderId="0" xfId="0" applyFont="1" applyFill="1"/>
    <xf numFmtId="0" fontId="22" fillId="3" borderId="4" xfId="0" applyFont="1" applyFill="1" applyBorder="1" applyAlignment="1">
      <alignment horizontal="center" vertical="center" wrapText="1" readingOrder="1"/>
    </xf>
    <xf numFmtId="0" fontId="23" fillId="3" borderId="4" xfId="0" applyFont="1" applyFill="1" applyBorder="1" applyAlignment="1">
      <alignment horizontal="justify" vertical="center" wrapText="1" readingOrder="1"/>
    </xf>
    <xf numFmtId="9" fontId="22" fillId="3" borderId="13" xfId="0" applyNumberFormat="1" applyFont="1" applyFill="1" applyBorder="1" applyAlignment="1">
      <alignment horizontal="center" vertical="center" wrapText="1" readingOrder="1"/>
    </xf>
    <xf numFmtId="0" fontId="22" fillId="3" borderId="3" xfId="0" applyFont="1" applyFill="1" applyBorder="1" applyAlignment="1">
      <alignment horizontal="center" vertical="center" wrapText="1" readingOrder="1"/>
    </xf>
    <xf numFmtId="0" fontId="23" fillId="3" borderId="3" xfId="0" applyFont="1" applyFill="1" applyBorder="1" applyAlignment="1">
      <alignment horizontal="justify" vertical="center" wrapText="1" readingOrder="1"/>
    </xf>
    <xf numFmtId="9" fontId="22" fillId="3" borderId="8" xfId="0" applyNumberFormat="1" applyFont="1" applyFill="1" applyBorder="1" applyAlignment="1">
      <alignment horizontal="center" vertical="center" wrapText="1" readingOrder="1"/>
    </xf>
    <xf numFmtId="0" fontId="23" fillId="3" borderId="8" xfId="0" applyFont="1" applyFill="1" applyBorder="1" applyAlignment="1">
      <alignment horizontal="center" vertical="center" wrapText="1" readingOrder="1"/>
    </xf>
    <xf numFmtId="0" fontId="22" fillId="3" borderId="10" xfId="0" applyFont="1" applyFill="1" applyBorder="1" applyAlignment="1">
      <alignment horizontal="center" vertical="center" wrapText="1" readingOrder="1"/>
    </xf>
    <xf numFmtId="0" fontId="23" fillId="3" borderId="10" xfId="0" applyFont="1" applyFill="1" applyBorder="1" applyAlignment="1">
      <alignment horizontal="justify" vertical="center" wrapText="1" readingOrder="1"/>
    </xf>
    <xf numFmtId="0" fontId="23" fillId="3" borderId="11" xfId="0" applyFont="1" applyFill="1" applyBorder="1" applyAlignment="1">
      <alignment horizontal="center" vertical="center" wrapText="1" readingOrder="1"/>
    </xf>
    <xf numFmtId="0" fontId="28" fillId="3" borderId="0" xfId="0" applyFont="1" applyFill="1"/>
    <xf numFmtId="0" fontId="22" fillId="11" borderId="15" xfId="0" applyFont="1" applyFill="1" applyBorder="1" applyAlignment="1">
      <alignment horizontal="center" vertical="center" wrapText="1" readingOrder="1"/>
    </xf>
    <xf numFmtId="0" fontId="22" fillId="11" borderId="16" xfId="0" applyFont="1" applyFill="1" applyBorder="1" applyAlignment="1">
      <alignment horizontal="center" vertical="center" wrapText="1" readingOrder="1"/>
    </xf>
    <xf numFmtId="0" fontId="9" fillId="3" borderId="0" xfId="0" applyFont="1" applyFill="1"/>
    <xf numFmtId="0" fontId="16" fillId="3" borderId="0" xfId="0" applyFont="1" applyFill="1" applyAlignment="1">
      <alignment horizontal="center" vertical="center" wrapText="1"/>
    </xf>
    <xf numFmtId="0" fontId="8" fillId="3" borderId="0" xfId="0" applyFont="1" applyFill="1" applyBorder="1" applyAlignment="1">
      <alignment horizontal="justify" vertical="center" wrapText="1" readingOrder="1"/>
    </xf>
    <xf numFmtId="0" fontId="2" fillId="3" borderId="0" xfId="0" applyFont="1" applyFill="1" applyAlignment="1">
      <alignment vertical="center"/>
    </xf>
    <xf numFmtId="0" fontId="11" fillId="3" borderId="0" xfId="0" applyFont="1" applyFill="1"/>
    <xf numFmtId="0" fontId="2" fillId="3" borderId="0" xfId="0" applyFont="1" applyFill="1" applyAlignment="1">
      <alignment horizontal="left" vertical="center"/>
    </xf>
    <xf numFmtId="0" fontId="31" fillId="0" borderId="0" xfId="0" pivotButton="1" applyFont="1"/>
    <xf numFmtId="0" fontId="31" fillId="0" borderId="0" xfId="0" applyFont="1"/>
    <xf numFmtId="0" fontId="32" fillId="0" borderId="0" xfId="0" applyFont="1"/>
    <xf numFmtId="0" fontId="10" fillId="0" borderId="0" xfId="5"/>
    <xf numFmtId="0" fontId="33" fillId="3" borderId="0" xfId="0" applyFont="1" applyFill="1"/>
    <xf numFmtId="0" fontId="33" fillId="0" borderId="0" xfId="0" applyFont="1"/>
    <xf numFmtId="0" fontId="26" fillId="3" borderId="0" xfId="0" applyFont="1" applyFill="1" applyAlignment="1">
      <alignment horizontal="center" vertical="center"/>
    </xf>
    <xf numFmtId="0" fontId="26" fillId="2" borderId="0" xfId="0" applyFont="1" applyFill="1" applyAlignment="1">
      <alignment horizontal="center" vertical="center"/>
    </xf>
    <xf numFmtId="0" fontId="33" fillId="0" borderId="0" xfId="0" applyFont="1" applyAlignment="1">
      <alignment horizontal="center" vertical="center"/>
    </xf>
    <xf numFmtId="0" fontId="33" fillId="0" borderId="0" xfId="0" applyFont="1" applyFill="1"/>
    <xf numFmtId="0" fontId="33" fillId="0" borderId="3" xfId="0" applyFont="1" applyBorder="1"/>
    <xf numFmtId="0" fontId="35" fillId="0" borderId="0" xfId="0" applyFont="1" applyFill="1"/>
    <xf numFmtId="0" fontId="38" fillId="0" borderId="3" xfId="0" applyFont="1" applyBorder="1" applyAlignment="1">
      <alignment horizontal="left" vertical="center"/>
    </xf>
    <xf numFmtId="0" fontId="38" fillId="0" borderId="3" xfId="0" applyFont="1" applyBorder="1" applyAlignment="1">
      <alignment vertical="center" wrapText="1"/>
    </xf>
    <xf numFmtId="0" fontId="11" fillId="3" borderId="3" xfId="0" applyFont="1" applyFill="1" applyBorder="1" applyAlignment="1">
      <alignment horizontal="left" vertical="center" wrapText="1"/>
    </xf>
    <xf numFmtId="9" fontId="38" fillId="0" borderId="3" xfId="0" applyNumberFormat="1" applyFont="1" applyBorder="1" applyAlignment="1" applyProtection="1">
      <alignment horizontal="center" vertical="center"/>
      <protection hidden="1"/>
    </xf>
    <xf numFmtId="9" fontId="38" fillId="0" borderId="3" xfId="0" applyNumberFormat="1" applyFont="1" applyBorder="1" applyAlignment="1" applyProtection="1">
      <alignment vertical="center"/>
      <protection hidden="1"/>
    </xf>
    <xf numFmtId="0" fontId="38" fillId="3" borderId="3" xfId="0" applyFont="1" applyFill="1" applyBorder="1" applyAlignment="1" applyProtection="1">
      <alignment horizontal="justify" vertical="center" wrapText="1"/>
      <protection locked="0"/>
    </xf>
    <xf numFmtId="0" fontId="11" fillId="20" borderId="3" xfId="7" applyFont="1" applyFill="1" applyBorder="1" applyAlignment="1">
      <alignment horizontal="center" vertical="center" wrapText="1"/>
    </xf>
    <xf numFmtId="0" fontId="34" fillId="2" borderId="3" xfId="0" applyFont="1" applyFill="1" applyBorder="1" applyAlignment="1">
      <alignment horizontal="center" vertical="center" textRotation="90"/>
    </xf>
    <xf numFmtId="0" fontId="34" fillId="13" borderId="3" xfId="0" applyFont="1" applyFill="1" applyBorder="1" applyAlignment="1">
      <alignment horizontal="justify" vertical="center" wrapText="1"/>
    </xf>
    <xf numFmtId="0" fontId="38" fillId="0" borderId="3" xfId="0" applyFont="1" applyFill="1" applyBorder="1" applyAlignment="1" applyProtection="1">
      <alignment vertical="center" wrapText="1"/>
      <protection locked="0"/>
    </xf>
    <xf numFmtId="0" fontId="38" fillId="0" borderId="3" xfId="0" applyFont="1" applyBorder="1" applyAlignment="1" applyProtection="1">
      <alignment vertical="center" wrapText="1"/>
      <protection locked="0"/>
    </xf>
    <xf numFmtId="0" fontId="38" fillId="0" borderId="3" xfId="0" applyFont="1" applyBorder="1" applyAlignment="1" applyProtection="1">
      <alignment horizontal="left" vertical="center"/>
    </xf>
    <xf numFmtId="0" fontId="38" fillId="0" borderId="3" xfId="0" applyFont="1" applyBorder="1" applyAlignment="1" applyProtection="1">
      <alignment vertical="center"/>
      <protection hidden="1"/>
    </xf>
    <xf numFmtId="0" fontId="38" fillId="0" borderId="3" xfId="0" applyFont="1" applyBorder="1" applyAlignment="1" applyProtection="1">
      <alignment vertical="center" textRotation="90"/>
      <protection locked="0"/>
    </xf>
    <xf numFmtId="0" fontId="38" fillId="0" borderId="3" xfId="0" applyFont="1" applyBorder="1" applyAlignment="1" applyProtection="1">
      <alignment horizontal="center" vertical="center"/>
      <protection hidden="1"/>
    </xf>
    <xf numFmtId="0" fontId="39" fillId="0" borderId="3" xfId="0" applyFont="1" applyFill="1" applyBorder="1" applyAlignment="1" applyProtection="1">
      <alignment horizontal="center" vertical="center" textRotation="90" wrapText="1"/>
      <protection hidden="1"/>
    </xf>
    <xf numFmtId="0" fontId="38" fillId="0" borderId="3" xfId="0" applyFont="1" applyBorder="1" applyAlignment="1" applyProtection="1">
      <alignment horizontal="center" vertical="center"/>
    </xf>
    <xf numFmtId="164" fontId="38" fillId="0" borderId="3" xfId="1" applyNumberFormat="1" applyFont="1" applyBorder="1" applyAlignment="1">
      <alignment horizontal="center" vertical="center"/>
    </xf>
    <xf numFmtId="0" fontId="39" fillId="0" borderId="3" xfId="0" applyFont="1" applyBorder="1" applyAlignment="1" applyProtection="1">
      <alignment horizontal="center" vertical="center" textRotation="90"/>
      <protection hidden="1"/>
    </xf>
    <xf numFmtId="0" fontId="38" fillId="3" borderId="3" xfId="0" applyFont="1" applyFill="1" applyBorder="1" applyAlignment="1" applyProtection="1">
      <alignment horizontal="left" vertical="center" wrapText="1"/>
      <protection locked="0"/>
    </xf>
    <xf numFmtId="0" fontId="38" fillId="21" borderId="3" xfId="9" applyFont="1" applyFill="1" applyBorder="1" applyAlignment="1">
      <alignment horizontal="left" vertical="center" wrapText="1"/>
    </xf>
    <xf numFmtId="14" fontId="38" fillId="0" borderId="3" xfId="0" applyNumberFormat="1" applyFont="1" applyBorder="1" applyAlignment="1" applyProtection="1">
      <alignment vertical="center" wrapText="1"/>
      <protection locked="0"/>
    </xf>
    <xf numFmtId="0" fontId="39" fillId="0" borderId="3" xfId="0" applyFont="1" applyFill="1" applyBorder="1" applyAlignment="1" applyProtection="1">
      <alignment vertical="center" wrapText="1"/>
      <protection hidden="1"/>
    </xf>
    <xf numFmtId="9" fontId="38" fillId="0" borderId="3" xfId="0" applyNumberFormat="1" applyFont="1" applyBorder="1" applyAlignment="1" applyProtection="1">
      <alignment vertical="center" wrapText="1"/>
      <protection locked="0"/>
    </xf>
    <xf numFmtId="9" fontId="38" fillId="0" borderId="3" xfId="0" applyNumberFormat="1" applyFont="1" applyBorder="1" applyAlignment="1" applyProtection="1">
      <alignment vertical="center" wrapText="1"/>
      <protection hidden="1"/>
    </xf>
    <xf numFmtId="0" fontId="39" fillId="0" borderId="3" xfId="0" applyFont="1" applyBorder="1" applyAlignment="1" applyProtection="1">
      <alignment vertical="center"/>
      <protection hidden="1"/>
    </xf>
    <xf numFmtId="0" fontId="39" fillId="0" borderId="3" xfId="0" applyFont="1" applyFill="1" applyBorder="1" applyAlignment="1" applyProtection="1">
      <alignment vertical="center" textRotation="90" wrapText="1"/>
      <protection hidden="1"/>
    </xf>
    <xf numFmtId="0" fontId="39" fillId="0" borderId="3" xfId="0" applyFont="1" applyBorder="1" applyAlignment="1" applyProtection="1">
      <alignment vertical="center" textRotation="90"/>
      <protection hidden="1"/>
    </xf>
    <xf numFmtId="0" fontId="39" fillId="10" borderId="3" xfId="0" applyFont="1" applyFill="1" applyBorder="1" applyAlignment="1" applyProtection="1">
      <alignment vertical="center" wrapText="1"/>
      <protection hidden="1"/>
    </xf>
    <xf numFmtId="0" fontId="39" fillId="7" borderId="3" xfId="0" applyFont="1" applyFill="1" applyBorder="1" applyAlignment="1" applyProtection="1">
      <alignment horizontal="center" vertical="center" wrapText="1"/>
      <protection hidden="1"/>
    </xf>
    <xf numFmtId="0" fontId="39" fillId="10" borderId="3" xfId="0" applyFont="1" applyFill="1" applyBorder="1" applyAlignment="1" applyProtection="1">
      <alignment vertical="center"/>
      <protection hidden="1"/>
    </xf>
    <xf numFmtId="0" fontId="39" fillId="5" borderId="3" xfId="0" applyFont="1" applyFill="1" applyBorder="1" applyAlignment="1" applyProtection="1">
      <alignment horizontal="center" vertical="center" textRotation="90" wrapText="1"/>
      <protection hidden="1"/>
    </xf>
    <xf numFmtId="0" fontId="39" fillId="4" borderId="3" xfId="0" applyFont="1" applyFill="1" applyBorder="1" applyAlignment="1" applyProtection="1">
      <alignment horizontal="center" vertical="center" textRotation="90"/>
      <protection hidden="1"/>
    </xf>
    <xf numFmtId="0" fontId="38" fillId="3" borderId="3" xfId="0" applyFont="1" applyFill="1" applyBorder="1" applyAlignment="1" applyProtection="1">
      <alignment horizontal="center" vertical="center"/>
      <protection hidden="1"/>
    </xf>
    <xf numFmtId="0" fontId="43" fillId="0" borderId="3" xfId="0" applyFont="1" applyBorder="1" applyAlignment="1">
      <alignment horizontal="center" vertical="center" wrapText="1"/>
    </xf>
    <xf numFmtId="0" fontId="38" fillId="0" borderId="3" xfId="0" applyFont="1" applyBorder="1" applyAlignment="1">
      <alignment horizontal="left" vertical="center" wrapText="1"/>
    </xf>
    <xf numFmtId="0" fontId="34" fillId="2" borderId="3" xfId="0" applyFont="1" applyFill="1" applyBorder="1" applyAlignment="1">
      <alignment horizontal="center" vertical="center" wrapText="1"/>
    </xf>
    <xf numFmtId="0" fontId="38" fillId="0" borderId="3" xfId="0" applyFont="1" applyBorder="1"/>
    <xf numFmtId="0" fontId="38" fillId="3" borderId="3" xfId="0" applyFont="1" applyFill="1" applyBorder="1" applyAlignment="1">
      <alignment horizontal="left" vertical="center" wrapText="1"/>
    </xf>
    <xf numFmtId="14" fontId="38" fillId="0" borderId="3" xfId="0" applyNumberFormat="1" applyFont="1" applyBorder="1" applyAlignment="1" applyProtection="1">
      <alignment horizontal="center" vertical="center" wrapText="1"/>
      <protection locked="0"/>
    </xf>
    <xf numFmtId="9" fontId="38" fillId="0" borderId="3" xfId="0" applyNumberFormat="1" applyFont="1" applyBorder="1" applyAlignment="1" applyProtection="1">
      <alignment horizontal="left" vertical="center" wrapText="1"/>
      <protection hidden="1"/>
    </xf>
    <xf numFmtId="0" fontId="38" fillId="0" borderId="3" xfId="0" applyFont="1" applyBorder="1" applyAlignment="1" applyProtection="1">
      <alignment horizontal="left" vertical="center" wrapText="1"/>
      <protection locked="0"/>
    </xf>
    <xf numFmtId="0" fontId="38"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38" fillId="3" borderId="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14" fontId="38" fillId="0" borderId="3" xfId="0" applyNumberFormat="1" applyFont="1" applyFill="1" applyBorder="1" applyAlignment="1" applyProtection="1">
      <alignment horizontal="center" vertical="center" wrapText="1"/>
      <protection locked="0"/>
    </xf>
    <xf numFmtId="0" fontId="38" fillId="3" borderId="3" xfId="0" applyFont="1" applyFill="1" applyBorder="1" applyAlignment="1" applyProtection="1">
      <alignment vertical="center" wrapText="1"/>
      <protection locked="0"/>
    </xf>
    <xf numFmtId="0" fontId="38" fillId="14" borderId="3" xfId="0" applyFont="1" applyFill="1" applyBorder="1" applyAlignment="1">
      <alignment vertical="center" wrapText="1"/>
    </xf>
    <xf numFmtId="0" fontId="38" fillId="0" borderId="3" xfId="0" applyFont="1" applyBorder="1" applyAlignment="1" applyProtection="1">
      <alignment horizontal="center" vertical="center"/>
      <protection locked="0"/>
    </xf>
    <xf numFmtId="9" fontId="38" fillId="0" borderId="3" xfId="0" applyNumberFormat="1" applyFont="1" applyBorder="1" applyAlignment="1" applyProtection="1">
      <alignment horizontal="center" vertical="center" wrapText="1"/>
      <protection locked="0"/>
    </xf>
    <xf numFmtId="0" fontId="38" fillId="0" borderId="3" xfId="0" applyFont="1" applyBorder="1" applyAlignment="1">
      <alignment horizontal="center" vertical="center" wrapText="1"/>
    </xf>
    <xf numFmtId="9" fontId="38" fillId="0" borderId="3" xfId="0" applyNumberFormat="1" applyFont="1" applyBorder="1" applyAlignment="1">
      <alignment horizontal="center" vertical="center"/>
    </xf>
    <xf numFmtId="0" fontId="38" fillId="0" borderId="3" xfId="0" applyFont="1" applyBorder="1" applyAlignment="1">
      <alignment horizontal="center" vertical="center"/>
    </xf>
    <xf numFmtId="9" fontId="38" fillId="14" borderId="3" xfId="0" applyNumberFormat="1" applyFont="1" applyFill="1" applyBorder="1" applyAlignment="1">
      <alignment horizontal="center" vertical="center"/>
    </xf>
    <xf numFmtId="0" fontId="38" fillId="14" borderId="3" xfId="0" applyFont="1" applyFill="1" applyBorder="1" applyAlignment="1">
      <alignment horizontal="center" vertical="center" wrapText="1"/>
    </xf>
    <xf numFmtId="9" fontId="38" fillId="0" borderId="3" xfId="0" applyNumberFormat="1" applyFont="1" applyBorder="1" applyAlignment="1" applyProtection="1">
      <alignment horizontal="center" vertical="center" wrapText="1"/>
      <protection hidden="1"/>
    </xf>
    <xf numFmtId="0" fontId="39" fillId="0" borderId="3" xfId="0" applyFont="1" applyBorder="1" applyAlignment="1" applyProtection="1">
      <alignment horizontal="center" vertical="center"/>
      <protection hidden="1"/>
    </xf>
    <xf numFmtId="0" fontId="38" fillId="0" borderId="3" xfId="0" applyFont="1" applyBorder="1" applyAlignment="1" applyProtection="1">
      <alignment horizontal="center" vertical="center" textRotation="90"/>
      <protection locked="0"/>
    </xf>
    <xf numFmtId="0" fontId="39" fillId="0" borderId="3" xfId="0" applyFont="1" applyFill="1" applyBorder="1" applyAlignment="1" applyProtection="1">
      <alignment horizontal="center" vertical="center" wrapText="1"/>
      <protection hidden="1"/>
    </xf>
    <xf numFmtId="14" fontId="38" fillId="3" borderId="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vertical="center" wrapText="1"/>
      <protection hidden="1"/>
    </xf>
    <xf numFmtId="0" fontId="39" fillId="0" borderId="18" xfId="0" applyFont="1" applyBorder="1" applyAlignment="1" applyProtection="1">
      <alignment vertical="center"/>
      <protection hidden="1"/>
    </xf>
    <xf numFmtId="0" fontId="38" fillId="0" borderId="18" xfId="0" applyFont="1" applyBorder="1" applyAlignment="1">
      <alignment vertical="center" wrapText="1"/>
    </xf>
    <xf numFmtId="0" fontId="38" fillId="3" borderId="18" xfId="0" applyFont="1" applyFill="1" applyBorder="1" applyAlignment="1" applyProtection="1">
      <alignment horizontal="justify" vertical="center" wrapText="1"/>
      <protection locked="0"/>
    </xf>
    <xf numFmtId="0" fontId="38" fillId="3" borderId="18" xfId="0" applyFont="1" applyFill="1" applyBorder="1" applyAlignment="1">
      <alignment horizontal="left" vertical="center" wrapText="1"/>
    </xf>
    <xf numFmtId="0" fontId="38" fillId="14" borderId="4" xfId="0" applyFont="1" applyFill="1" applyBorder="1" applyAlignment="1">
      <alignment horizontal="center" vertical="center" textRotation="90"/>
    </xf>
    <xf numFmtId="9" fontId="38" fillId="14" borderId="4" xfId="0" applyNumberFormat="1" applyFont="1" applyFill="1" applyBorder="1" applyAlignment="1">
      <alignment horizontal="center" vertical="center"/>
    </xf>
    <xf numFmtId="164" fontId="38" fillId="14" borderId="4" xfId="0" applyNumberFormat="1" applyFont="1" applyFill="1" applyBorder="1" applyAlignment="1">
      <alignment horizontal="center" vertical="center"/>
    </xf>
    <xf numFmtId="0" fontId="39" fillId="14" borderId="4" xfId="0" applyFont="1" applyFill="1" applyBorder="1" applyAlignment="1">
      <alignment horizontal="center" vertical="center" textRotation="90" wrapText="1"/>
    </xf>
    <xf numFmtId="0" fontId="39" fillId="14" borderId="4" xfId="0" applyFont="1" applyFill="1" applyBorder="1" applyAlignment="1">
      <alignment horizontal="center" vertical="center" textRotation="90"/>
    </xf>
    <xf numFmtId="0" fontId="39" fillId="0" borderId="4" xfId="0" applyFont="1" applyFill="1" applyBorder="1" applyAlignment="1" applyProtection="1">
      <alignment horizontal="center" vertical="center" wrapText="1"/>
      <protection hidden="1"/>
    </xf>
    <xf numFmtId="0" fontId="39" fillId="0" borderId="3" xfId="0" applyFont="1" applyFill="1" applyBorder="1" applyAlignment="1" applyProtection="1">
      <alignment horizontal="center" vertical="center" wrapText="1"/>
      <protection hidden="1"/>
    </xf>
    <xf numFmtId="14" fontId="38" fillId="0" borderId="3" xfId="0" applyNumberFormat="1" applyFont="1" applyFill="1" applyBorder="1" applyAlignment="1" applyProtection="1">
      <alignment horizontal="center" vertical="center" wrapText="1"/>
      <protection locked="0"/>
    </xf>
    <xf numFmtId="0" fontId="38" fillId="18" borderId="3" xfId="0" applyFont="1" applyFill="1" applyBorder="1" applyAlignment="1">
      <alignment horizontal="left" vertical="center" wrapText="1"/>
    </xf>
    <xf numFmtId="0" fontId="38" fillId="0" borderId="3" xfId="0" applyFont="1" applyFill="1" applyBorder="1" applyAlignment="1">
      <alignment horizontal="center" vertical="center" wrapText="1"/>
    </xf>
    <xf numFmtId="0" fontId="33" fillId="0" borderId="3" xfId="0" applyFont="1" applyFill="1" applyBorder="1" applyAlignment="1">
      <alignment horizontal="center"/>
    </xf>
    <xf numFmtId="0" fontId="33" fillId="0" borderId="3" xfId="0" applyFont="1" applyFill="1" applyBorder="1" applyAlignment="1">
      <alignment horizontal="center" vertical="center"/>
    </xf>
    <xf numFmtId="0" fontId="39" fillId="0" borderId="3" xfId="0" applyFont="1" applyFill="1" applyBorder="1" applyAlignment="1" applyProtection="1">
      <alignment horizontal="center" vertical="center" textRotation="90" wrapText="1"/>
      <protection hidden="1"/>
    </xf>
    <xf numFmtId="0" fontId="38" fillId="0" borderId="3" xfId="0" applyFont="1" applyBorder="1" applyAlignment="1" applyProtection="1">
      <alignment horizontal="left" vertical="center"/>
      <protection hidden="1"/>
    </xf>
    <xf numFmtId="164" fontId="38" fillId="0" borderId="3" xfId="1" applyNumberFormat="1" applyFont="1" applyBorder="1" applyAlignment="1">
      <alignment horizontal="left" vertical="center"/>
    </xf>
    <xf numFmtId="0" fontId="39" fillId="7" borderId="3" xfId="0" applyFont="1" applyFill="1" applyBorder="1" applyAlignment="1" applyProtection="1">
      <alignment horizontal="center" vertical="center" textRotation="90" wrapText="1"/>
      <protection hidden="1"/>
    </xf>
    <xf numFmtId="9" fontId="38" fillId="0" borderId="3" xfId="0" applyNumberFormat="1" applyFont="1" applyBorder="1" applyAlignment="1" applyProtection="1">
      <alignment horizontal="left" vertical="center"/>
      <protection hidden="1"/>
    </xf>
    <xf numFmtId="0" fontId="39" fillId="10" borderId="3" xfId="0" applyFont="1" applyFill="1" applyBorder="1" applyAlignment="1" applyProtection="1">
      <alignment horizontal="center" vertical="center" textRotation="90" wrapText="1"/>
      <protection hidden="1"/>
    </xf>
    <xf numFmtId="0" fontId="38" fillId="0" borderId="3" xfId="0" applyFont="1" applyFill="1" applyBorder="1" applyAlignment="1" applyProtection="1">
      <alignment horizontal="center" vertical="center" wrapText="1"/>
      <protection locked="0"/>
    </xf>
    <xf numFmtId="0" fontId="38" fillId="0" borderId="3" xfId="0" applyFont="1" applyFill="1" applyBorder="1" applyAlignment="1">
      <alignment horizontal="left" vertical="center" wrapText="1"/>
    </xf>
    <xf numFmtId="0" fontId="38" fillId="0" borderId="18" xfId="0" applyFont="1" applyBorder="1" applyAlignment="1">
      <alignment horizontal="left" vertical="center" wrapText="1"/>
    </xf>
    <xf numFmtId="14" fontId="38" fillId="0" borderId="30" xfId="0" applyNumberFormat="1" applyFont="1" applyFill="1" applyBorder="1" applyAlignment="1" applyProtection="1">
      <alignment vertical="center" wrapText="1"/>
      <protection locked="0"/>
    </xf>
    <xf numFmtId="0" fontId="35" fillId="0" borderId="3" xfId="0" applyFont="1" applyFill="1" applyBorder="1" applyAlignment="1" applyProtection="1">
      <alignment horizontal="justify" vertical="center" wrapText="1"/>
      <protection locked="0"/>
    </xf>
    <xf numFmtId="0" fontId="35" fillId="0" borderId="3" xfId="0" applyFont="1" applyFill="1" applyBorder="1" applyAlignment="1" applyProtection="1">
      <alignment horizontal="center" vertical="center"/>
    </xf>
    <xf numFmtId="0" fontId="35" fillId="0" borderId="3" xfId="0" applyFont="1" applyFill="1" applyBorder="1" applyAlignment="1" applyProtection="1">
      <alignment horizontal="center" vertical="center" wrapText="1"/>
      <protection locked="0"/>
    </xf>
    <xf numFmtId="0" fontId="35" fillId="0" borderId="3" xfId="0" applyFont="1" applyFill="1" applyBorder="1" applyAlignment="1">
      <alignment horizontal="justify" vertical="center" wrapText="1"/>
    </xf>
    <xf numFmtId="0" fontId="35" fillId="3" borderId="3" xfId="0" applyFont="1" applyFill="1" applyBorder="1" applyAlignment="1">
      <alignment horizontal="justify" vertical="center" wrapText="1"/>
    </xf>
    <xf numFmtId="0" fontId="35" fillId="0" borderId="3" xfId="0" applyFont="1" applyFill="1" applyBorder="1" applyAlignment="1" applyProtection="1">
      <alignment horizontal="justify" vertical="center"/>
      <protection hidden="1"/>
    </xf>
    <xf numFmtId="0" fontId="35" fillId="0" borderId="3" xfId="0" applyFont="1" applyFill="1" applyBorder="1" applyAlignment="1" applyProtection="1">
      <alignment horizontal="center" vertical="center" textRotation="90"/>
      <protection locked="0"/>
    </xf>
    <xf numFmtId="0" fontId="35" fillId="0" borderId="3" xfId="0" applyFont="1" applyFill="1" applyBorder="1" applyAlignment="1" applyProtection="1">
      <alignment horizontal="justify" vertical="center" textRotation="90"/>
      <protection locked="0"/>
    </xf>
    <xf numFmtId="9" fontId="35" fillId="0" borderId="3" xfId="0" applyNumberFormat="1" applyFont="1" applyFill="1" applyBorder="1" applyAlignment="1" applyProtection="1">
      <alignment horizontal="center" vertical="center"/>
      <protection hidden="1"/>
    </xf>
    <xf numFmtId="164" fontId="35" fillId="0" borderId="3" xfId="1" applyNumberFormat="1" applyFont="1" applyFill="1" applyBorder="1" applyAlignment="1">
      <alignment horizontal="center" vertical="center"/>
    </xf>
    <xf numFmtId="0" fontId="34" fillId="0" borderId="3" xfId="0" applyFont="1" applyFill="1" applyBorder="1" applyAlignment="1" applyProtection="1">
      <alignment horizontal="justify" vertical="center" textRotation="90" wrapText="1"/>
      <protection hidden="1"/>
    </xf>
    <xf numFmtId="9" fontId="35" fillId="0" borderId="3" xfId="0" applyNumberFormat="1" applyFont="1" applyFill="1" applyBorder="1" applyAlignment="1" applyProtection="1">
      <alignment horizontal="justify" vertical="center"/>
      <protection hidden="1"/>
    </xf>
    <xf numFmtId="0" fontId="34" fillId="0" borderId="3" xfId="0" applyFont="1" applyFill="1" applyBorder="1" applyAlignment="1" applyProtection="1">
      <alignment horizontal="justify" vertical="center" textRotation="90"/>
      <protection hidden="1"/>
    </xf>
    <xf numFmtId="0" fontId="33" fillId="0" borderId="0" xfId="0" applyFont="1" applyFill="1" applyAlignment="1">
      <alignment vertical="center"/>
    </xf>
    <xf numFmtId="0" fontId="35" fillId="3" borderId="3" xfId="0" applyFont="1" applyFill="1" applyBorder="1" applyAlignment="1" applyProtection="1">
      <alignment horizontal="justify" vertical="center" wrapText="1"/>
      <protection locked="0"/>
    </xf>
    <xf numFmtId="0" fontId="35" fillId="3" borderId="3" xfId="0" applyFont="1" applyFill="1" applyBorder="1" applyAlignment="1" applyProtection="1">
      <alignment horizontal="center" vertical="center" wrapText="1"/>
      <protection locked="0"/>
    </xf>
    <xf numFmtId="0" fontId="35" fillId="3" borderId="3" xfId="0" applyFont="1" applyFill="1" applyBorder="1" applyAlignment="1" applyProtection="1">
      <alignment horizontal="justify" vertical="center"/>
      <protection hidden="1"/>
    </xf>
    <xf numFmtId="0" fontId="35" fillId="3" borderId="3" xfId="0" applyFont="1" applyFill="1" applyBorder="1" applyAlignment="1" applyProtection="1">
      <alignment horizontal="center" vertical="center" textRotation="90"/>
      <protection locked="0"/>
    </xf>
    <xf numFmtId="0" fontId="35" fillId="0" borderId="3" xfId="0" applyFont="1" applyFill="1" applyBorder="1" applyAlignment="1" applyProtection="1">
      <alignment vertical="center" wrapText="1"/>
      <protection locked="0"/>
    </xf>
    <xf numFmtId="0" fontId="35" fillId="3" borderId="18" xfId="0" applyFont="1" applyFill="1" applyBorder="1" applyAlignment="1" applyProtection="1">
      <alignment horizontal="justify" vertical="center" wrapText="1"/>
      <protection locked="0"/>
    </xf>
    <xf numFmtId="0" fontId="35" fillId="0" borderId="18" xfId="0" applyFont="1" applyFill="1" applyBorder="1" applyAlignment="1" applyProtection="1">
      <alignment horizontal="center" vertical="center"/>
    </xf>
    <xf numFmtId="0" fontId="35" fillId="3" borderId="18" xfId="0" applyFont="1" applyFill="1" applyBorder="1" applyAlignment="1" applyProtection="1">
      <alignment vertical="center" wrapText="1"/>
      <protection locked="0"/>
    </xf>
    <xf numFmtId="0" fontId="35" fillId="3" borderId="18" xfId="0" applyFont="1" applyFill="1" applyBorder="1" applyAlignment="1">
      <alignment horizontal="justify" vertical="center" wrapText="1"/>
    </xf>
    <xf numFmtId="0" fontId="35" fillId="0" borderId="18" xfId="0" applyFont="1" applyFill="1" applyBorder="1" applyAlignment="1">
      <alignment horizontal="justify" vertical="center" wrapText="1"/>
    </xf>
    <xf numFmtId="0" fontId="35" fillId="0" borderId="18" xfId="0" applyFont="1" applyFill="1" applyBorder="1" applyAlignment="1" applyProtection="1">
      <alignment horizontal="justify" vertical="center"/>
      <protection hidden="1"/>
    </xf>
    <xf numFmtId="0" fontId="35" fillId="0" borderId="18" xfId="0" applyFont="1" applyFill="1" applyBorder="1" applyAlignment="1" applyProtection="1">
      <alignment horizontal="center" vertical="center" textRotation="90"/>
      <protection locked="0"/>
    </xf>
    <xf numFmtId="0" fontId="35" fillId="0" borderId="18" xfId="0" applyFont="1" applyFill="1" applyBorder="1" applyAlignment="1" applyProtection="1">
      <alignment horizontal="justify" vertical="center" textRotation="90"/>
      <protection locked="0"/>
    </xf>
    <xf numFmtId="9" fontId="35" fillId="0" borderId="18" xfId="0" applyNumberFormat="1" applyFont="1" applyFill="1" applyBorder="1" applyAlignment="1" applyProtection="1">
      <alignment horizontal="center" vertical="center"/>
      <protection hidden="1"/>
    </xf>
    <xf numFmtId="164" fontId="35" fillId="0" borderId="18" xfId="1" applyNumberFormat="1" applyFont="1" applyFill="1" applyBorder="1" applyAlignment="1">
      <alignment horizontal="center" vertical="center"/>
    </xf>
    <xf numFmtId="0" fontId="34" fillId="9" borderId="18" xfId="0" applyFont="1" applyFill="1" applyBorder="1" applyAlignment="1" applyProtection="1">
      <alignment horizontal="justify" vertical="center" textRotation="90" wrapText="1"/>
      <protection hidden="1"/>
    </xf>
    <xf numFmtId="9" fontId="35" fillId="0" borderId="18" xfId="0" applyNumberFormat="1" applyFont="1" applyFill="1" applyBorder="1" applyAlignment="1" applyProtection="1">
      <alignment horizontal="justify" vertical="center"/>
      <protection hidden="1"/>
    </xf>
    <xf numFmtId="0" fontId="34" fillId="9" borderId="18" xfId="0" applyFont="1" applyFill="1" applyBorder="1" applyAlignment="1" applyProtection="1">
      <alignment horizontal="justify" vertical="center" textRotation="90"/>
      <protection hidden="1"/>
    </xf>
    <xf numFmtId="0" fontId="38" fillId="14" borderId="3" xfId="0" applyFont="1" applyFill="1" applyBorder="1" applyAlignment="1">
      <alignment horizontal="center" vertical="center"/>
    </xf>
    <xf numFmtId="0" fontId="38" fillId="14" borderId="3" xfId="0" applyFont="1" applyFill="1" applyBorder="1" applyAlignment="1">
      <alignment horizontal="left" vertical="center" wrapText="1"/>
    </xf>
    <xf numFmtId="0" fontId="38" fillId="14" borderId="3" xfId="0" applyFont="1" applyFill="1" applyBorder="1" applyAlignment="1">
      <alignment horizontal="center" vertical="center" textRotation="90"/>
    </xf>
    <xf numFmtId="164" fontId="38" fillId="14" borderId="3" xfId="0" applyNumberFormat="1" applyFont="1" applyFill="1" applyBorder="1" applyAlignment="1">
      <alignment horizontal="center" vertical="center"/>
    </xf>
    <xf numFmtId="0" fontId="39" fillId="14" borderId="3" xfId="0" applyFont="1" applyFill="1" applyBorder="1" applyAlignment="1">
      <alignment horizontal="center" vertical="center" textRotation="90" wrapText="1"/>
    </xf>
    <xf numFmtId="0" fontId="39" fillId="14" borderId="3" xfId="0" applyFont="1" applyFill="1" applyBorder="1" applyAlignment="1">
      <alignment horizontal="center" vertical="center" textRotation="90"/>
    </xf>
    <xf numFmtId="0" fontId="38" fillId="0" borderId="30" xfId="0" applyFont="1" applyBorder="1"/>
    <xf numFmtId="0" fontId="38" fillId="14" borderId="3" xfId="0" applyFont="1" applyFill="1" applyBorder="1" applyAlignment="1">
      <alignment horizontal="left" vertical="center"/>
    </xf>
    <xf numFmtId="0" fontId="38" fillId="14" borderId="4" xfId="0" applyFont="1" applyFill="1" applyBorder="1" applyAlignment="1">
      <alignment vertical="center" wrapText="1"/>
    </xf>
    <xf numFmtId="0" fontId="38" fillId="14" borderId="4" xfId="0" applyFont="1" applyFill="1" applyBorder="1" applyAlignment="1">
      <alignment horizontal="center" vertical="center"/>
    </xf>
    <xf numFmtId="0" fontId="38" fillId="14" borderId="4" xfId="0" applyFont="1" applyFill="1" applyBorder="1" applyAlignment="1">
      <alignment horizontal="left" vertical="center" wrapText="1"/>
    </xf>
    <xf numFmtId="0" fontId="38" fillId="0" borderId="0" xfId="0" applyFont="1"/>
    <xf numFmtId="0" fontId="38" fillId="0" borderId="3" xfId="0" applyFont="1" applyBorder="1" applyAlignment="1" applyProtection="1">
      <alignment horizontal="left" vertical="center" textRotation="90"/>
      <protection locked="0"/>
    </xf>
    <xf numFmtId="0" fontId="39" fillId="16" borderId="3" xfId="0" applyFont="1" applyFill="1" applyBorder="1" applyAlignment="1" applyProtection="1">
      <alignment horizontal="left" vertical="center" textRotation="90" wrapText="1"/>
      <protection hidden="1"/>
    </xf>
    <xf numFmtId="0" fontId="39" fillId="5" borderId="3" xfId="0" applyFont="1" applyFill="1" applyBorder="1" applyAlignment="1" applyProtection="1">
      <alignment horizontal="left" vertical="center" textRotation="90" wrapText="1"/>
      <protection hidden="1"/>
    </xf>
    <xf numFmtId="0" fontId="39" fillId="5" borderId="3" xfId="0" applyFont="1" applyFill="1" applyBorder="1" applyAlignment="1" applyProtection="1">
      <alignment horizontal="left" vertical="center" textRotation="90"/>
      <protection hidden="1"/>
    </xf>
    <xf numFmtId="0" fontId="35" fillId="0" borderId="3" xfId="0" applyFont="1" applyFill="1" applyBorder="1" applyAlignment="1">
      <alignment horizontal="center" vertical="center"/>
    </xf>
    <xf numFmtId="0" fontId="35" fillId="0" borderId="3" xfId="0" applyFont="1" applyFill="1" applyBorder="1" applyAlignment="1">
      <alignment vertical="center" wrapText="1"/>
    </xf>
    <xf numFmtId="0" fontId="35" fillId="0" borderId="3" xfId="0" applyFont="1" applyFill="1" applyBorder="1" applyAlignment="1">
      <alignment horizontal="left" vertical="center" wrapText="1"/>
    </xf>
    <xf numFmtId="0" fontId="35" fillId="3" borderId="3" xfId="0" applyFont="1" applyFill="1" applyBorder="1" applyAlignment="1">
      <alignment horizontal="center" vertical="center"/>
    </xf>
    <xf numFmtId="0" fontId="35" fillId="0" borderId="3" xfId="0" applyFont="1" applyFill="1" applyBorder="1" applyAlignment="1">
      <alignment horizontal="center" vertical="center" textRotation="90"/>
    </xf>
    <xf numFmtId="9" fontId="35" fillId="0" borderId="3" xfId="0" applyNumberFormat="1" applyFont="1" applyFill="1" applyBorder="1" applyAlignment="1">
      <alignment horizontal="center" vertical="center"/>
    </xf>
    <xf numFmtId="164" fontId="35" fillId="0" borderId="3" xfId="0" applyNumberFormat="1" applyFont="1" applyFill="1" applyBorder="1" applyAlignment="1">
      <alignment horizontal="center" vertical="center"/>
    </xf>
    <xf numFmtId="0" fontId="34" fillId="0" borderId="3" xfId="0" applyFont="1" applyFill="1" applyBorder="1" applyAlignment="1">
      <alignment horizontal="center" vertical="center" textRotation="90" wrapText="1"/>
    </xf>
    <xf numFmtId="0" fontId="34" fillId="0" borderId="3" xfId="0" applyFont="1" applyFill="1" applyBorder="1" applyAlignment="1">
      <alignment horizontal="center" vertical="center" textRotation="90"/>
    </xf>
    <xf numFmtId="0" fontId="35" fillId="3" borderId="3" xfId="0" applyFont="1" applyFill="1" applyBorder="1" applyAlignment="1">
      <alignment horizontal="center" vertical="center" textRotation="90"/>
    </xf>
    <xf numFmtId="0" fontId="35" fillId="3" borderId="3" xfId="0" applyFont="1" applyFill="1" applyBorder="1" applyAlignment="1">
      <alignment horizontal="left" vertical="center" wrapText="1"/>
    </xf>
    <xf numFmtId="0" fontId="38" fillId="0" borderId="3" xfId="0" applyFont="1" applyBorder="1" applyAlignment="1">
      <alignment vertical="center"/>
    </xf>
    <xf numFmtId="0" fontId="38" fillId="0" borderId="3" xfId="0" applyFont="1" applyBorder="1" applyAlignment="1">
      <alignment horizontal="center" vertical="center" textRotation="90"/>
    </xf>
    <xf numFmtId="0" fontId="39" fillId="0" borderId="3" xfId="0" applyFont="1" applyBorder="1" applyAlignment="1">
      <alignment horizontal="center" vertical="center" textRotation="90" wrapText="1"/>
    </xf>
    <xf numFmtId="0" fontId="39" fillId="0" borderId="3" xfId="0" applyFont="1" applyBorder="1" applyAlignment="1">
      <alignment horizontal="center" vertical="center" textRotation="90"/>
    </xf>
    <xf numFmtId="0" fontId="38" fillId="3" borderId="3" xfId="0" applyFont="1" applyFill="1" applyBorder="1" applyAlignment="1">
      <alignment vertical="center" wrapText="1"/>
    </xf>
    <xf numFmtId="0" fontId="43" fillId="14" borderId="0" xfId="0" applyFont="1" applyFill="1" applyBorder="1" applyAlignment="1">
      <alignment vertical="center"/>
    </xf>
    <xf numFmtId="0" fontId="43" fillId="14" borderId="0" xfId="0" applyFont="1" applyFill="1" applyBorder="1"/>
    <xf numFmtId="0" fontId="38" fillId="14" borderId="3" xfId="0" applyFont="1" applyFill="1" applyBorder="1" applyAlignment="1">
      <alignment horizontal="center" vertical="center" textRotation="90" wrapText="1"/>
    </xf>
    <xf numFmtId="164" fontId="38" fillId="0" borderId="3" xfId="0" applyNumberFormat="1" applyFont="1" applyBorder="1" applyAlignment="1">
      <alignment horizontal="center" vertical="center"/>
    </xf>
    <xf numFmtId="0" fontId="39" fillId="17" borderId="3" xfId="0" applyFont="1" applyFill="1" applyBorder="1" applyAlignment="1">
      <alignment horizontal="center" vertical="center" textRotation="90" wrapText="1"/>
    </xf>
    <xf numFmtId="164" fontId="38" fillId="3" borderId="3" xfId="0" applyNumberFormat="1" applyFont="1" applyFill="1" applyBorder="1" applyAlignment="1">
      <alignment horizontal="center" vertical="center"/>
    </xf>
    <xf numFmtId="0" fontId="38" fillId="18" borderId="3" xfId="0" applyFont="1" applyFill="1" applyBorder="1" applyAlignment="1">
      <alignment vertical="center" wrapText="1"/>
    </xf>
    <xf numFmtId="9" fontId="38" fillId="3" borderId="3" xfId="0" applyNumberFormat="1" applyFont="1" applyFill="1" applyBorder="1" applyAlignment="1">
      <alignment horizontal="center" vertical="center"/>
    </xf>
    <xf numFmtId="9" fontId="38" fillId="0" borderId="3" xfId="0" applyNumberFormat="1" applyFont="1" applyBorder="1" applyAlignment="1">
      <alignment horizontal="center" vertical="center" wrapText="1"/>
    </xf>
    <xf numFmtId="0" fontId="38" fillId="3" borderId="3" xfId="0" applyFont="1" applyFill="1" applyBorder="1" applyAlignment="1">
      <alignment horizontal="center" vertical="center" textRotation="90"/>
    </xf>
    <xf numFmtId="164" fontId="38" fillId="0" borderId="3" xfId="1" applyNumberFormat="1" applyFont="1" applyBorder="1" applyAlignment="1">
      <alignment vertical="center"/>
    </xf>
    <xf numFmtId="0" fontId="38" fillId="3" borderId="3" xfId="0" applyFont="1" applyFill="1" applyBorder="1" applyAlignment="1" applyProtection="1">
      <alignment horizontal="center" vertical="center"/>
      <protection locked="0"/>
    </xf>
    <xf numFmtId="9" fontId="38" fillId="0" borderId="3" xfId="0" applyNumberFormat="1" applyFont="1" applyBorder="1" applyAlignment="1" applyProtection="1">
      <alignment horizontal="left" vertical="center" wrapText="1"/>
      <protection locked="0"/>
    </xf>
    <xf numFmtId="0" fontId="39" fillId="10" borderId="3" xfId="0" applyFont="1" applyFill="1" applyBorder="1" applyAlignment="1" applyProtection="1">
      <alignment horizontal="left" vertical="center" wrapText="1"/>
      <protection hidden="1"/>
    </xf>
    <xf numFmtId="0" fontId="39" fillId="8" borderId="3" xfId="0" applyFont="1" applyFill="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3" xfId="0" applyFont="1" applyBorder="1" applyAlignment="1" applyProtection="1">
      <alignment horizontal="center" vertical="center" textRotation="90"/>
      <protection locked="0"/>
    </xf>
    <xf numFmtId="9" fontId="11" fillId="0" borderId="3" xfId="0" applyNumberFormat="1" applyFont="1" applyBorder="1" applyAlignment="1" applyProtection="1">
      <alignment horizontal="center" vertical="center"/>
      <protection hidden="1"/>
    </xf>
    <xf numFmtId="164" fontId="11" fillId="0" borderId="3" xfId="1" applyNumberFormat="1"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38" fillId="0" borderId="3" xfId="0" applyFont="1" applyFill="1" applyBorder="1" applyAlignment="1" applyProtection="1">
      <alignment horizontal="center" vertical="center"/>
      <protection locked="0"/>
    </xf>
    <xf numFmtId="9" fontId="38" fillId="0" borderId="3" xfId="0" applyNumberFormat="1" applyFont="1" applyFill="1" applyBorder="1" applyAlignment="1" applyProtection="1">
      <alignment horizontal="center" vertical="center" wrapText="1"/>
      <protection hidden="1"/>
    </xf>
    <xf numFmtId="9" fontId="38" fillId="0" borderId="3" xfId="0" applyNumberFormat="1" applyFont="1" applyFill="1" applyBorder="1" applyAlignment="1" applyProtection="1">
      <alignment horizontal="center" vertical="center" wrapText="1"/>
      <protection locked="0"/>
    </xf>
    <xf numFmtId="0" fontId="39" fillId="0" borderId="3" xfId="0" applyFont="1" applyFill="1" applyBorder="1" applyAlignment="1" applyProtection="1">
      <alignment horizontal="center" vertical="center"/>
      <protection hidden="1"/>
    </xf>
    <xf numFmtId="0" fontId="38" fillId="0" borderId="3" xfId="0" applyFont="1" applyFill="1" applyBorder="1" applyAlignment="1" applyProtection="1">
      <alignment horizontal="center" vertical="center"/>
    </xf>
    <xf numFmtId="0" fontId="38" fillId="0" borderId="3" xfId="0" applyFont="1" applyFill="1" applyBorder="1" applyAlignment="1" applyProtection="1">
      <alignment horizontal="left" vertical="center"/>
      <protection hidden="1"/>
    </xf>
    <xf numFmtId="0" fontId="38" fillId="0" borderId="3" xfId="0" applyFont="1" applyFill="1" applyBorder="1" applyAlignment="1" applyProtection="1">
      <alignment horizontal="center" vertical="center" textRotation="90"/>
      <protection locked="0"/>
    </xf>
    <xf numFmtId="9" fontId="38" fillId="0" borderId="3" xfId="0" applyNumberFormat="1" applyFont="1" applyFill="1" applyBorder="1" applyAlignment="1" applyProtection="1">
      <alignment horizontal="center" vertical="center"/>
      <protection hidden="1"/>
    </xf>
    <xf numFmtId="164" fontId="38" fillId="0" borderId="3" xfId="1" applyNumberFormat="1" applyFont="1" applyFill="1" applyBorder="1" applyAlignment="1">
      <alignment horizontal="left" vertical="center"/>
    </xf>
    <xf numFmtId="9" fontId="38" fillId="0" borderId="3" xfId="0" applyNumberFormat="1" applyFont="1" applyFill="1" applyBorder="1" applyAlignment="1" applyProtection="1">
      <alignment horizontal="left" vertical="center"/>
      <protection hidden="1"/>
    </xf>
    <xf numFmtId="0" fontId="39" fillId="0" borderId="3" xfId="0" applyFont="1" applyFill="1" applyBorder="1" applyAlignment="1" applyProtection="1">
      <alignment horizontal="center" vertical="center" textRotation="90"/>
      <protection hidden="1"/>
    </xf>
    <xf numFmtId="0" fontId="38" fillId="0" borderId="3" xfId="0" applyFont="1" applyFill="1" applyBorder="1" applyAlignment="1">
      <alignment horizontal="center" vertical="center"/>
    </xf>
    <xf numFmtId="0" fontId="38" fillId="0" borderId="4" xfId="0" applyFont="1" applyBorder="1" applyAlignment="1">
      <alignment horizontal="center" vertical="center"/>
    </xf>
    <xf numFmtId="0" fontId="38" fillId="0" borderId="4" xfId="0" applyFont="1" applyBorder="1" applyAlignment="1">
      <alignment horizontal="center" vertical="center" textRotation="90"/>
    </xf>
    <xf numFmtId="9" fontId="38" fillId="0" borderId="4" xfId="0" applyNumberFormat="1" applyFont="1" applyBorder="1" applyAlignment="1">
      <alignment horizontal="center" vertical="center"/>
    </xf>
    <xf numFmtId="164" fontId="38" fillId="0" borderId="4" xfId="0" applyNumberFormat="1" applyFont="1" applyBorder="1" applyAlignment="1">
      <alignment horizontal="center" vertical="center"/>
    </xf>
    <xf numFmtId="0" fontId="39" fillId="0" borderId="4" xfId="0" applyFont="1" applyBorder="1" applyAlignment="1">
      <alignment horizontal="center" vertical="center" textRotation="90" wrapText="1"/>
    </xf>
    <xf numFmtId="0" fontId="38" fillId="0" borderId="28" xfId="0" applyFont="1" applyFill="1" applyBorder="1" applyAlignment="1">
      <alignment horizontal="center" vertical="center" wrapText="1"/>
    </xf>
    <xf numFmtId="0" fontId="39" fillId="5" borderId="3" xfId="0" applyFont="1" applyFill="1" applyBorder="1" applyAlignment="1">
      <alignment horizontal="center" vertical="center" textRotation="90" wrapText="1"/>
    </xf>
    <xf numFmtId="0" fontId="39" fillId="5" borderId="3" xfId="0" applyFont="1" applyFill="1" applyBorder="1" applyAlignment="1">
      <alignment horizontal="center" vertical="center" textRotation="90"/>
    </xf>
    <xf numFmtId="0" fontId="39" fillId="0" borderId="3" xfId="0" applyFont="1" applyFill="1" applyBorder="1" applyAlignment="1" applyProtection="1">
      <alignment horizontal="left" vertical="center" textRotation="90" wrapText="1"/>
      <protection hidden="1"/>
    </xf>
    <xf numFmtId="0" fontId="39" fillId="0" borderId="3" xfId="0" applyFont="1" applyBorder="1" applyAlignment="1" applyProtection="1">
      <alignment horizontal="left" vertical="center" textRotation="90"/>
      <protection hidden="1"/>
    </xf>
    <xf numFmtId="0" fontId="38" fillId="0" borderId="3" xfId="0" applyFont="1" applyBorder="1" applyAlignment="1" applyProtection="1">
      <alignment horizontal="left" vertical="center"/>
      <protection locked="0"/>
    </xf>
    <xf numFmtId="0" fontId="39" fillId="7" borderId="3" xfId="0" applyFont="1" applyFill="1" applyBorder="1" applyAlignment="1" applyProtection="1">
      <alignment horizontal="left" vertical="center" wrapText="1"/>
      <protection hidden="1"/>
    </xf>
    <xf numFmtId="0" fontId="39" fillId="8" borderId="3" xfId="0" applyFont="1" applyFill="1" applyBorder="1" applyAlignment="1" applyProtection="1">
      <alignment horizontal="left" vertical="center" wrapText="1"/>
      <protection hidden="1"/>
    </xf>
    <xf numFmtId="0" fontId="39" fillId="8" borderId="3" xfId="0" applyFont="1" applyFill="1" applyBorder="1" applyAlignment="1" applyProtection="1">
      <alignment horizontal="left" vertical="center"/>
      <protection hidden="1"/>
    </xf>
    <xf numFmtId="0" fontId="39" fillId="4" borderId="3" xfId="0" applyFont="1" applyFill="1" applyBorder="1" applyAlignment="1" applyProtection="1">
      <alignment horizontal="left" vertical="center" textRotation="90" wrapText="1"/>
      <protection hidden="1"/>
    </xf>
    <xf numFmtId="0" fontId="38" fillId="0" borderId="18" xfId="0" applyFont="1" applyBorder="1" applyAlignment="1" applyProtection="1">
      <alignment horizontal="left" vertical="center"/>
      <protection hidden="1"/>
    </xf>
    <xf numFmtId="0" fontId="38" fillId="0" borderId="18" xfId="0" applyFont="1" applyBorder="1" applyAlignment="1" applyProtection="1">
      <alignment horizontal="left" vertical="center" textRotation="90"/>
      <protection locked="0"/>
    </xf>
    <xf numFmtId="9" fontId="38" fillId="0" borderId="18" xfId="0" applyNumberFormat="1" applyFont="1" applyBorder="1" applyAlignment="1" applyProtection="1">
      <alignment horizontal="left" vertical="center"/>
      <protection hidden="1"/>
    </xf>
    <xf numFmtId="164" fontId="38" fillId="3" borderId="18" xfId="1" applyNumberFormat="1" applyFont="1" applyFill="1" applyBorder="1" applyAlignment="1">
      <alignment horizontal="left" vertical="center"/>
    </xf>
    <xf numFmtId="0" fontId="39" fillId="0" borderId="18" xfId="0" applyFont="1" applyFill="1" applyBorder="1" applyAlignment="1" applyProtection="1">
      <alignment horizontal="left" vertical="center" textRotation="90" wrapText="1"/>
      <protection hidden="1"/>
    </xf>
    <xf numFmtId="0" fontId="39" fillId="0" borderId="18" xfId="0" applyFont="1" applyBorder="1" applyAlignment="1" applyProtection="1">
      <alignment horizontal="left" vertical="center" textRotation="90"/>
      <protection hidden="1"/>
    </xf>
    <xf numFmtId="0" fontId="39" fillId="5" borderId="3" xfId="0" applyFont="1" applyFill="1" applyBorder="1" applyAlignment="1" applyProtection="1">
      <alignment vertical="center" textRotation="90" wrapText="1"/>
      <protection hidden="1"/>
    </xf>
    <xf numFmtId="0" fontId="39" fillId="4" borderId="3" xfId="0" applyFont="1" applyFill="1" applyBorder="1" applyAlignment="1" applyProtection="1">
      <alignment vertical="center" textRotation="90" wrapText="1"/>
      <protection hidden="1"/>
    </xf>
    <xf numFmtId="0" fontId="39" fillId="10" borderId="3" xfId="0" applyFont="1" applyFill="1" applyBorder="1" applyAlignment="1" applyProtection="1">
      <alignment vertical="center" textRotation="90"/>
      <protection hidden="1"/>
    </xf>
    <xf numFmtId="0" fontId="38" fillId="0" borderId="3" xfId="0" applyFont="1" applyBorder="1" applyAlignment="1" applyProtection="1">
      <alignment horizontal="justify" vertical="center" wrapText="1"/>
      <protection locked="0"/>
    </xf>
    <xf numFmtId="0" fontId="38" fillId="0" borderId="18" xfId="0" applyFont="1" applyBorder="1" applyAlignment="1" applyProtection="1">
      <alignment horizontal="center" vertical="center"/>
    </xf>
    <xf numFmtId="0" fontId="39" fillId="0" borderId="3" xfId="0" applyFont="1" applyBorder="1" applyAlignment="1">
      <alignment horizontal="center" vertical="center" wrapText="1"/>
    </xf>
    <xf numFmtId="9" fontId="38" fillId="0" borderId="3" xfId="0" applyNumberFormat="1" applyFont="1" applyBorder="1" applyAlignment="1">
      <alignment horizontal="left" vertical="center" wrapText="1"/>
    </xf>
    <xf numFmtId="0" fontId="39" fillId="5" borderId="3" xfId="0" applyFont="1" applyFill="1" applyBorder="1" applyAlignment="1">
      <alignment horizontal="center" vertical="center" wrapText="1"/>
    </xf>
    <xf numFmtId="0" fontId="39" fillId="0" borderId="3" xfId="0" applyFont="1" applyBorder="1" applyAlignment="1">
      <alignment horizontal="center" vertical="center"/>
    </xf>
    <xf numFmtId="0" fontId="38" fillId="14" borderId="4" xfId="0" applyFont="1" applyFill="1" applyBorder="1" applyAlignment="1">
      <alignment wrapText="1"/>
    </xf>
    <xf numFmtId="0" fontId="38" fillId="14" borderId="4" xfId="0" applyFont="1" applyFill="1" applyBorder="1" applyAlignment="1">
      <alignment horizontal="left" vertical="center"/>
    </xf>
    <xf numFmtId="0" fontId="38" fillId="14" borderId="4" xfId="0" applyFont="1" applyFill="1" applyBorder="1" applyAlignment="1">
      <alignment horizontal="left" vertical="center" textRotation="90"/>
    </xf>
    <xf numFmtId="9" fontId="38" fillId="14" borderId="4" xfId="0" applyNumberFormat="1" applyFont="1" applyFill="1" applyBorder="1" applyAlignment="1">
      <alignment horizontal="left" vertical="center"/>
    </xf>
    <xf numFmtId="164" fontId="38" fillId="14" borderId="4" xfId="0" applyNumberFormat="1" applyFont="1" applyFill="1" applyBorder="1" applyAlignment="1">
      <alignment horizontal="left" vertical="center"/>
    </xf>
    <xf numFmtId="0" fontId="39" fillId="14" borderId="4" xfId="0" applyFont="1" applyFill="1" applyBorder="1" applyAlignment="1">
      <alignment horizontal="left" vertical="center" textRotation="90" wrapText="1"/>
    </xf>
    <xf numFmtId="0" fontId="39" fillId="14" borderId="4" xfId="0" applyFont="1" applyFill="1" applyBorder="1" applyAlignment="1">
      <alignment horizontal="left" vertical="center" textRotation="90"/>
    </xf>
    <xf numFmtId="0" fontId="38" fillId="0" borderId="4" xfId="0" applyFont="1" applyBorder="1" applyAlignment="1">
      <alignment horizontal="left" vertical="center" textRotation="90" wrapText="1"/>
    </xf>
    <xf numFmtId="0" fontId="38" fillId="14" borderId="4" xfId="0" applyFont="1" applyFill="1" applyBorder="1" applyAlignment="1">
      <alignment horizontal="center" vertical="center" wrapText="1"/>
    </xf>
    <xf numFmtId="0" fontId="38" fillId="14" borderId="27" xfId="0" applyFont="1" applyFill="1" applyBorder="1" applyAlignment="1">
      <alignment horizontal="center" vertical="center" wrapText="1"/>
    </xf>
    <xf numFmtId="0" fontId="39" fillId="0" borderId="3" xfId="0" applyFont="1" applyBorder="1" applyAlignment="1">
      <alignment horizontal="left" vertical="center" wrapText="1"/>
    </xf>
    <xf numFmtId="0" fontId="39" fillId="0" borderId="3" xfId="0" applyFont="1" applyBorder="1" applyAlignment="1">
      <alignment horizontal="left" vertical="center"/>
    </xf>
    <xf numFmtId="0" fontId="38" fillId="0" borderId="3" xfId="0" applyFont="1" applyBorder="1" applyAlignment="1">
      <alignment horizontal="left" vertical="center" textRotation="90"/>
    </xf>
    <xf numFmtId="9" fontId="38" fillId="0" borderId="3" xfId="0" applyNumberFormat="1" applyFont="1" applyBorder="1" applyAlignment="1">
      <alignment horizontal="left" vertical="center"/>
    </xf>
    <xf numFmtId="164" fontId="38" fillId="0" borderId="3" xfId="0" applyNumberFormat="1" applyFont="1" applyBorder="1" applyAlignment="1">
      <alignment horizontal="left" vertical="center"/>
    </xf>
    <xf numFmtId="0" fontId="39" fillId="0" borderId="3" xfId="0" applyFont="1" applyBorder="1" applyAlignment="1">
      <alignment horizontal="left" vertical="center" textRotation="90" wrapText="1"/>
    </xf>
    <xf numFmtId="0" fontId="39" fillId="0" borderId="3" xfId="0" applyFont="1" applyBorder="1" applyAlignment="1">
      <alignment horizontal="left" vertical="center" textRotation="90"/>
    </xf>
    <xf numFmtId="0" fontId="38" fillId="0" borderId="3" xfId="0" applyFont="1" applyBorder="1" applyAlignment="1">
      <alignment horizontal="left" vertical="center" textRotation="90" wrapText="1"/>
    </xf>
    <xf numFmtId="0" fontId="38" fillId="14" borderId="26" xfId="0" applyFont="1" applyFill="1" applyBorder="1" applyAlignment="1">
      <alignment horizontal="center" vertical="center" wrapText="1"/>
    </xf>
    <xf numFmtId="14" fontId="38" fillId="0" borderId="3" xfId="0" applyNumberFormat="1" applyFont="1" applyBorder="1" applyAlignment="1">
      <alignment horizontal="left" vertical="center" wrapText="1"/>
    </xf>
    <xf numFmtId="0" fontId="43" fillId="3" borderId="3" xfId="0" applyFont="1" applyFill="1" applyBorder="1" applyAlignment="1">
      <alignment horizontal="center" vertical="center"/>
    </xf>
    <xf numFmtId="0" fontId="38" fillId="0" borderId="31" xfId="0" applyFont="1" applyFill="1" applyBorder="1" applyAlignment="1">
      <alignment horizontal="justify" vertical="top" wrapText="1"/>
    </xf>
    <xf numFmtId="0" fontId="33" fillId="0" borderId="31" xfId="0" applyFont="1" applyFill="1" applyBorder="1" applyAlignment="1">
      <alignment horizontal="justify" vertical="top" wrapText="1"/>
    </xf>
    <xf numFmtId="0" fontId="33" fillId="0" borderId="29" xfId="0" applyFont="1" applyBorder="1" applyAlignment="1">
      <alignment horizontal="justify" vertical="top"/>
    </xf>
    <xf numFmtId="0" fontId="38" fillId="18" borderId="3" xfId="0" applyFont="1" applyFill="1" applyBorder="1" applyAlignment="1">
      <alignment horizontal="justify" vertical="top" wrapText="1"/>
    </xf>
    <xf numFmtId="0" fontId="33" fillId="0" borderId="3" xfId="0" applyFont="1" applyBorder="1" applyAlignment="1">
      <alignment horizontal="justify" vertical="top"/>
    </xf>
    <xf numFmtId="0" fontId="33" fillId="0" borderId="3" xfId="0" applyFont="1" applyBorder="1" applyAlignment="1">
      <alignment horizontal="justify" vertical="top" wrapText="1"/>
    </xf>
    <xf numFmtId="0" fontId="33" fillId="0" borderId="3" xfId="0" applyFont="1" applyFill="1" applyBorder="1" applyAlignment="1">
      <alignment horizontal="justify" vertical="top"/>
    </xf>
    <xf numFmtId="0" fontId="33" fillId="0" borderId="28" xfId="0" applyFont="1" applyFill="1" applyBorder="1" applyAlignment="1">
      <alignment horizontal="justify" vertical="top" wrapText="1"/>
    </xf>
    <xf numFmtId="0" fontId="33" fillId="0" borderId="39" xfId="0" applyFont="1" applyFill="1" applyBorder="1" applyAlignment="1">
      <alignment horizontal="justify" vertical="top" wrapText="1"/>
    </xf>
    <xf numFmtId="0" fontId="33" fillId="0" borderId="35" xfId="0" applyFont="1" applyFill="1" applyBorder="1" applyAlignment="1">
      <alignment horizontal="justify" vertical="top" wrapText="1"/>
    </xf>
    <xf numFmtId="0" fontId="33" fillId="0" borderId="26" xfId="0" applyFont="1" applyFill="1" applyBorder="1" applyAlignment="1">
      <alignment horizontal="justify" vertical="top" wrapText="1"/>
    </xf>
    <xf numFmtId="0" fontId="33" fillId="0" borderId="40" xfId="0" applyFont="1" applyFill="1" applyBorder="1" applyAlignment="1">
      <alignment horizontal="justify" vertical="top" wrapText="1"/>
    </xf>
    <xf numFmtId="0" fontId="50" fillId="0" borderId="4" xfId="0" applyFont="1" applyBorder="1" applyAlignment="1">
      <alignment horizontal="justify" vertical="top" wrapText="1"/>
    </xf>
    <xf numFmtId="0" fontId="50" fillId="0" borderId="28" xfId="0" applyFont="1" applyBorder="1" applyAlignment="1">
      <alignment horizontal="justify" vertical="top" wrapText="1"/>
    </xf>
    <xf numFmtId="0" fontId="50" fillId="0" borderId="31" xfId="0" applyFont="1" applyBorder="1" applyAlignment="1">
      <alignment horizontal="justify" vertical="top" wrapText="1"/>
    </xf>
    <xf numFmtId="0" fontId="50" fillId="0" borderId="41" xfId="0" applyFont="1" applyBorder="1" applyAlignment="1">
      <alignment horizontal="justify" vertical="top" wrapText="1"/>
    </xf>
    <xf numFmtId="0" fontId="33" fillId="0" borderId="3" xfId="0" applyFont="1" applyBorder="1" applyAlignment="1">
      <alignment horizontal="justify" vertical="top" wrapText="1"/>
    </xf>
    <xf numFmtId="0" fontId="33" fillId="0" borderId="3" xfId="0" applyFont="1" applyFill="1" applyBorder="1" applyAlignment="1">
      <alignment horizontal="justify" vertical="top" wrapText="1"/>
    </xf>
    <xf numFmtId="0" fontId="35" fillId="0" borderId="3" xfId="0" applyFont="1" applyFill="1" applyBorder="1"/>
    <xf numFmtId="0" fontId="38" fillId="0" borderId="4"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protection locked="0"/>
    </xf>
    <xf numFmtId="9" fontId="38" fillId="0" borderId="4" xfId="0" applyNumberFormat="1" applyFont="1" applyFill="1" applyBorder="1" applyAlignment="1" applyProtection="1">
      <alignment horizontal="center" vertical="center" wrapText="1"/>
      <protection hidden="1"/>
    </xf>
    <xf numFmtId="9" fontId="38" fillId="0" borderId="4" xfId="0" applyNumberFormat="1" applyFont="1" applyFill="1" applyBorder="1" applyAlignment="1" applyProtection="1">
      <alignment horizontal="center" vertical="center" wrapText="1"/>
      <protection locked="0"/>
    </xf>
    <xf numFmtId="0" fontId="39" fillId="0" borderId="4" xfId="0" applyFont="1" applyFill="1" applyBorder="1" applyAlignment="1" applyProtection="1">
      <alignment horizontal="center" vertical="center"/>
      <protection hidden="1"/>
    </xf>
    <xf numFmtId="0" fontId="44" fillId="0" borderId="4" xfId="8" applyFont="1" applyFill="1" applyBorder="1" applyAlignment="1">
      <alignment horizontal="center" vertical="center" wrapText="1"/>
    </xf>
    <xf numFmtId="0" fontId="44" fillId="0" borderId="4" xfId="8" applyFont="1" applyFill="1" applyBorder="1" applyAlignment="1">
      <alignment horizontal="justify" vertical="center" wrapText="1"/>
    </xf>
    <xf numFmtId="0" fontId="38" fillId="0" borderId="4" xfId="0" applyFont="1" applyFill="1" applyBorder="1" applyAlignment="1" applyProtection="1">
      <alignment horizontal="center" vertical="center"/>
      <protection hidden="1"/>
    </xf>
    <xf numFmtId="0" fontId="38" fillId="0" borderId="4" xfId="0" applyFont="1" applyFill="1" applyBorder="1" applyAlignment="1">
      <alignment horizontal="center" vertical="center" textRotation="90"/>
    </xf>
    <xf numFmtId="9" fontId="38" fillId="0" borderId="4" xfId="0" applyNumberFormat="1" applyFont="1" applyFill="1" applyBorder="1" applyAlignment="1">
      <alignment horizontal="center" vertical="center"/>
    </xf>
    <xf numFmtId="164" fontId="38" fillId="0" borderId="4" xfId="0" applyNumberFormat="1" applyFont="1" applyFill="1" applyBorder="1" applyAlignment="1">
      <alignment horizontal="center" vertical="center"/>
    </xf>
    <xf numFmtId="0" fontId="39" fillId="0" borderId="4" xfId="0" applyFont="1" applyFill="1" applyBorder="1" applyAlignment="1">
      <alignment horizontal="center" vertical="center" textRotation="90" wrapText="1"/>
    </xf>
    <xf numFmtId="0" fontId="39" fillId="0" borderId="4" xfId="0" applyFont="1" applyFill="1" applyBorder="1" applyAlignment="1" applyProtection="1">
      <alignment horizontal="center" vertical="center" textRotation="90" wrapText="1"/>
      <protection hidden="1"/>
    </xf>
    <xf numFmtId="0" fontId="39" fillId="0" borderId="4" xfId="0" applyFont="1" applyFill="1" applyBorder="1" applyAlignment="1">
      <alignment horizontal="center" vertical="center" textRotation="90"/>
    </xf>
    <xf numFmtId="0" fontId="38" fillId="0" borderId="4" xfId="0" applyFont="1" applyFill="1" applyBorder="1" applyAlignment="1" applyProtection="1">
      <alignment horizontal="center" vertical="center" textRotation="90"/>
      <protection locked="0"/>
    </xf>
    <xf numFmtId="14" fontId="38" fillId="0" borderId="4" xfId="0" applyNumberFormat="1" applyFont="1" applyFill="1" applyBorder="1" applyAlignment="1" applyProtection="1">
      <alignment horizontal="center" vertical="center" wrapText="1"/>
      <protection locked="0"/>
    </xf>
    <xf numFmtId="0" fontId="38" fillId="0" borderId="30" xfId="0" applyFont="1" applyFill="1" applyBorder="1" applyAlignment="1">
      <alignment horizontal="justify" vertical="top" wrapText="1"/>
    </xf>
    <xf numFmtId="0" fontId="38" fillId="0" borderId="3" xfId="0" applyFont="1" applyFill="1" applyBorder="1" applyAlignment="1">
      <alignment horizontal="justify" vertical="top" wrapText="1"/>
    </xf>
    <xf numFmtId="0" fontId="38" fillId="0" borderId="3" xfId="0" applyFont="1" applyFill="1" applyBorder="1" applyAlignment="1" applyProtection="1">
      <alignment horizontal="justify" vertical="center" wrapText="1"/>
      <protection locked="0"/>
    </xf>
    <xf numFmtId="0" fontId="38" fillId="0" borderId="3" xfId="0" applyFont="1" applyFill="1" applyBorder="1" applyAlignment="1" applyProtection="1">
      <alignment horizontal="center" vertical="center"/>
      <protection hidden="1"/>
    </xf>
    <xf numFmtId="164" fontId="38" fillId="0" borderId="3" xfId="1" applyNumberFormat="1" applyFont="1" applyFill="1" applyBorder="1" applyAlignment="1">
      <alignment horizontal="center" vertical="center"/>
    </xf>
    <xf numFmtId="9" fontId="39" fillId="0" borderId="3" xfId="0" applyNumberFormat="1" applyFont="1" applyFill="1" applyBorder="1" applyAlignment="1" applyProtection="1">
      <alignment horizontal="center" vertical="center" textRotation="90" wrapText="1"/>
      <protection hidden="1"/>
    </xf>
    <xf numFmtId="0" fontId="33" fillId="0" borderId="3" xfId="0" applyFont="1" applyFill="1" applyBorder="1"/>
    <xf numFmtId="0" fontId="38" fillId="0" borderId="3" xfId="0" applyFont="1" applyBorder="1" applyAlignment="1" applyProtection="1">
      <alignment horizontal="center" vertical="center" wrapText="1"/>
      <protection locked="0"/>
    </xf>
    <xf numFmtId="0" fontId="38" fillId="3" borderId="3" xfId="0" applyFont="1" applyFill="1" applyBorder="1" applyAlignment="1">
      <alignment horizontal="center" vertical="center" wrapText="1"/>
    </xf>
    <xf numFmtId="0" fontId="38" fillId="21" borderId="3" xfId="9" applyFont="1" applyFill="1" applyBorder="1" applyAlignment="1">
      <alignment horizontal="center" vertical="center" wrapText="1"/>
    </xf>
    <xf numFmtId="0" fontId="38" fillId="0" borderId="3" xfId="0" applyFont="1" applyFill="1" applyBorder="1" applyAlignment="1" applyProtection="1">
      <alignment horizontal="center" vertical="center" wrapText="1"/>
      <protection locked="0"/>
    </xf>
    <xf numFmtId="0" fontId="38" fillId="0" borderId="3" xfId="0" applyFont="1" applyBorder="1" applyAlignment="1">
      <alignment horizontal="left" vertical="center" wrapText="1"/>
    </xf>
    <xf numFmtId="0" fontId="11" fillId="3" borderId="3" xfId="0" applyFont="1" applyFill="1" applyBorder="1" applyAlignment="1">
      <alignment horizontal="center" vertical="center" wrapText="1"/>
    </xf>
    <xf numFmtId="0" fontId="38" fillId="14" borderId="4"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39" fillId="10" borderId="3" xfId="0" applyFont="1" applyFill="1" applyBorder="1" applyAlignment="1">
      <alignment horizontal="center" vertical="center"/>
    </xf>
    <xf numFmtId="0" fontId="39" fillId="10" borderId="3" xfId="0" applyFont="1" applyFill="1" applyBorder="1" applyAlignment="1">
      <alignment horizontal="left" vertical="center" textRotation="90"/>
    </xf>
    <xf numFmtId="0" fontId="39" fillId="7" borderId="3" xfId="0" applyFont="1" applyFill="1" applyBorder="1" applyAlignment="1">
      <alignment horizontal="left" vertical="center" textRotation="90" wrapText="1"/>
    </xf>
    <xf numFmtId="0" fontId="34" fillId="7" borderId="3" xfId="0" applyFont="1" applyFill="1" applyBorder="1" applyAlignment="1">
      <alignment horizontal="center" vertical="center" textRotation="90" wrapText="1"/>
    </xf>
    <xf numFmtId="0" fontId="34" fillId="5" borderId="3" xfId="0" applyFont="1" applyFill="1" applyBorder="1" applyAlignment="1">
      <alignment horizontal="center" vertical="center" textRotation="90"/>
    </xf>
    <xf numFmtId="0" fontId="34" fillId="5" borderId="3" xfId="0" applyFont="1" applyFill="1" applyBorder="1" applyAlignment="1">
      <alignment horizontal="center" vertical="center" textRotation="90" wrapText="1"/>
    </xf>
    <xf numFmtId="0" fontId="39" fillId="7" borderId="4" xfId="0" applyFont="1" applyFill="1" applyBorder="1" applyAlignment="1">
      <alignment horizontal="center" vertical="center" textRotation="90" wrapText="1"/>
    </xf>
    <xf numFmtId="0" fontId="39" fillId="10" borderId="4" xfId="0" applyFont="1" applyFill="1" applyBorder="1" applyAlignment="1">
      <alignment horizontal="center" vertical="center" textRotation="90"/>
    </xf>
    <xf numFmtId="0" fontId="39" fillId="7" borderId="3" xfId="0" applyFont="1" applyFill="1" applyBorder="1" applyAlignment="1">
      <alignment horizontal="center" vertical="center" textRotation="90" wrapText="1"/>
    </xf>
    <xf numFmtId="0" fontId="39" fillId="8" borderId="3" xfId="0" applyFont="1" applyFill="1" applyBorder="1" applyAlignment="1" applyProtection="1">
      <alignment horizontal="center" vertical="center" textRotation="90" wrapText="1"/>
      <protection hidden="1"/>
    </xf>
    <xf numFmtId="0" fontId="39" fillId="10" borderId="3" xfId="0" applyFont="1" applyFill="1" applyBorder="1" applyAlignment="1" applyProtection="1">
      <alignment horizontal="center" vertical="center" textRotation="90"/>
      <protection hidden="1"/>
    </xf>
    <xf numFmtId="0" fontId="39" fillId="7" borderId="3" xfId="0" applyFont="1" applyFill="1" applyBorder="1" applyAlignment="1" applyProtection="1">
      <alignment horizontal="center" vertical="center" textRotation="90"/>
      <protection hidden="1"/>
    </xf>
    <xf numFmtId="0" fontId="39" fillId="22" borderId="4" xfId="0" applyFont="1" applyFill="1" applyBorder="1" applyAlignment="1">
      <alignment horizontal="center" vertical="center" textRotation="90" wrapText="1"/>
    </xf>
    <xf numFmtId="0" fontId="39" fillId="22" borderId="3" xfId="0" applyFont="1" applyFill="1" applyBorder="1" applyAlignment="1">
      <alignment horizontal="center" vertical="center" textRotation="90" wrapText="1"/>
    </xf>
    <xf numFmtId="0" fontId="39" fillId="15" borderId="4" xfId="0" applyFont="1" applyFill="1" applyBorder="1" applyAlignment="1">
      <alignment horizontal="center" vertical="center" textRotation="90"/>
    </xf>
    <xf numFmtId="0" fontId="39" fillId="15" borderId="3" xfId="0" applyFont="1" applyFill="1" applyBorder="1" applyAlignment="1">
      <alignment horizontal="center" vertical="center" textRotation="90"/>
    </xf>
    <xf numFmtId="0" fontId="33" fillId="0" borderId="29" xfId="0" applyFont="1" applyBorder="1" applyAlignment="1">
      <alignment horizontal="justify" vertical="top" wrapText="1"/>
    </xf>
    <xf numFmtId="0" fontId="33" fillId="0" borderId="0" xfId="0" applyFont="1" applyFill="1" applyBorder="1"/>
    <xf numFmtId="0" fontId="33" fillId="3" borderId="0" xfId="0" applyFont="1" applyFill="1" applyBorder="1"/>
    <xf numFmtId="0" fontId="26" fillId="3" borderId="0" xfId="0" applyFont="1" applyFill="1" applyBorder="1" applyAlignment="1">
      <alignment horizontal="center" vertical="center"/>
    </xf>
    <xf numFmtId="0" fontId="33" fillId="0" borderId="0" xfId="0" applyFont="1" applyFill="1" applyBorder="1" applyAlignment="1">
      <alignment vertical="center"/>
    </xf>
    <xf numFmtId="0" fontId="38" fillId="0" borderId="0" xfId="0" applyFont="1" applyBorder="1"/>
    <xf numFmtId="0" fontId="33" fillId="0" borderId="0" xfId="0" applyFont="1" applyBorder="1"/>
    <xf numFmtId="0" fontId="34" fillId="13" borderId="29" xfId="0" applyFont="1" applyFill="1" applyBorder="1" applyAlignment="1">
      <alignment horizontal="justify" vertical="center" wrapText="1"/>
    </xf>
    <xf numFmtId="0" fontId="38" fillId="18" borderId="29" xfId="0" applyFont="1" applyFill="1" applyBorder="1" applyAlignment="1">
      <alignment horizontal="justify" vertical="top" wrapText="1"/>
    </xf>
    <xf numFmtId="0" fontId="50" fillId="0" borderId="21" xfId="0" applyFont="1" applyBorder="1" applyAlignment="1">
      <alignment horizontal="justify" vertical="top" wrapText="1"/>
    </xf>
    <xf numFmtId="0" fontId="33" fillId="0" borderId="39" xfId="0" applyFont="1" applyBorder="1" applyAlignment="1">
      <alignment horizontal="justify" vertical="top" wrapText="1"/>
    </xf>
    <xf numFmtId="0" fontId="50" fillId="0" borderId="35" xfId="0" applyFont="1" applyBorder="1" applyAlignment="1">
      <alignment horizontal="justify" vertical="top" wrapText="1"/>
    </xf>
    <xf numFmtId="0" fontId="50" fillId="0" borderId="40" xfId="0" applyFont="1" applyBorder="1" applyAlignment="1">
      <alignment horizontal="justify" vertical="top" wrapText="1"/>
    </xf>
    <xf numFmtId="0" fontId="38" fillId="0" borderId="29" xfId="0" applyFont="1" applyFill="1" applyBorder="1" applyAlignment="1">
      <alignment horizontal="justify" vertical="top" wrapText="1"/>
    </xf>
    <xf numFmtId="0" fontId="33" fillId="0" borderId="29" xfId="0" applyFont="1" applyFill="1" applyBorder="1" applyAlignment="1">
      <alignment horizontal="justify" vertical="top"/>
    </xf>
    <xf numFmtId="0" fontId="43" fillId="14" borderId="18" xfId="0" applyFont="1" applyFill="1" applyBorder="1" applyAlignment="1">
      <alignment horizontal="center" vertical="center" wrapText="1"/>
    </xf>
    <xf numFmtId="0" fontId="43" fillId="14" borderId="19" xfId="0" applyFont="1" applyFill="1" applyBorder="1" applyAlignment="1">
      <alignment horizontal="center" vertical="center" wrapText="1"/>
    </xf>
    <xf numFmtId="0" fontId="43" fillId="14" borderId="4" xfId="0" applyFont="1" applyFill="1" applyBorder="1" applyAlignment="1">
      <alignment horizontal="center" vertical="center" wrapText="1"/>
    </xf>
    <xf numFmtId="0" fontId="43" fillId="14" borderId="18" xfId="0" applyFont="1" applyFill="1" applyBorder="1" applyAlignment="1">
      <alignment horizontal="justify" vertical="top" wrapText="1"/>
    </xf>
    <xf numFmtId="0" fontId="43" fillId="14" borderId="19" xfId="0" applyFont="1" applyFill="1" applyBorder="1" applyAlignment="1">
      <alignment horizontal="justify" vertical="top" wrapText="1"/>
    </xf>
    <xf numFmtId="0" fontId="43" fillId="14" borderId="4" xfId="0" applyFont="1" applyFill="1" applyBorder="1" applyAlignment="1">
      <alignment horizontal="justify" vertical="top" wrapText="1"/>
    </xf>
    <xf numFmtId="0" fontId="43" fillId="14" borderId="22" xfId="0" applyFont="1" applyFill="1" applyBorder="1" applyAlignment="1">
      <alignment horizontal="justify" vertical="top" wrapText="1"/>
    </xf>
    <xf numFmtId="0" fontId="43" fillId="14" borderId="20" xfId="0" applyFont="1" applyFill="1" applyBorder="1" applyAlignment="1">
      <alignment horizontal="justify" vertical="top" wrapText="1"/>
    </xf>
    <xf numFmtId="0" fontId="43" fillId="14" borderId="21" xfId="0" applyFont="1" applyFill="1" applyBorder="1" applyAlignment="1">
      <alignment horizontal="justify" vertical="top" wrapText="1"/>
    </xf>
    <xf numFmtId="0" fontId="43" fillId="14" borderId="3" xfId="0" applyFont="1" applyFill="1" applyBorder="1" applyAlignment="1">
      <alignment horizontal="justify" vertical="top" wrapText="1"/>
    </xf>
    <xf numFmtId="0" fontId="33" fillId="0" borderId="26" xfId="0" applyFont="1" applyBorder="1" applyAlignment="1">
      <alignment horizontal="justify" vertical="top" wrapText="1"/>
    </xf>
    <xf numFmtId="0" fontId="44" fillId="0" borderId="28" xfId="0" applyFont="1" applyBorder="1" applyAlignment="1">
      <alignment horizontal="justify" vertical="top"/>
    </xf>
    <xf numFmtId="0" fontId="52" fillId="0" borderId="40" xfId="0" applyFont="1" applyBorder="1" applyAlignment="1">
      <alignment horizontal="justify" vertical="top" wrapText="1"/>
    </xf>
    <xf numFmtId="0" fontId="44" fillId="0" borderId="39" xfId="0" applyFont="1" applyBorder="1" applyAlignment="1">
      <alignment horizontal="justify" vertical="top"/>
    </xf>
    <xf numFmtId="14" fontId="38" fillId="0" borderId="36" xfId="0" applyNumberFormat="1" applyFont="1" applyBorder="1" applyAlignment="1">
      <alignment horizontal="center" vertical="center" wrapText="1"/>
    </xf>
    <xf numFmtId="14" fontId="38" fillId="0" borderId="37" xfId="0" applyNumberFormat="1" applyFont="1" applyBorder="1" applyAlignment="1">
      <alignment horizontal="center" vertical="center" wrapText="1"/>
    </xf>
    <xf numFmtId="0" fontId="38" fillId="0" borderId="36" xfId="0" applyFont="1" applyBorder="1" applyAlignment="1">
      <alignment horizontal="center" vertical="center" wrapText="1"/>
    </xf>
    <xf numFmtId="0" fontId="38" fillId="0" borderId="33" xfId="0" applyFont="1" applyBorder="1" applyAlignment="1">
      <alignment horizontal="center" vertical="center" wrapText="1"/>
    </xf>
    <xf numFmtId="0" fontId="33" fillId="0" borderId="3" xfId="0" applyFont="1" applyFill="1" applyBorder="1" applyAlignment="1">
      <alignment horizontal="justify" vertical="top" wrapText="1"/>
    </xf>
    <xf numFmtId="0" fontId="38" fillId="0" borderId="3" xfId="0" applyFont="1" applyBorder="1" applyAlignment="1" applyProtection="1">
      <alignment horizontal="center" vertical="center" wrapText="1"/>
      <protection locked="0"/>
    </xf>
    <xf numFmtId="0" fontId="38" fillId="0" borderId="3" xfId="0" applyFont="1" applyBorder="1" applyAlignment="1" applyProtection="1">
      <alignment horizontal="justify" vertical="top" wrapText="1"/>
      <protection locked="0"/>
    </xf>
    <xf numFmtId="0" fontId="38" fillId="0" borderId="29" xfId="0" applyFont="1" applyBorder="1" applyAlignment="1" applyProtection="1">
      <alignment horizontal="justify" vertical="top" wrapText="1"/>
      <protection locked="0"/>
    </xf>
    <xf numFmtId="0" fontId="38" fillId="0" borderId="18"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3" fillId="0" borderId="18" xfId="0" applyFont="1" applyBorder="1" applyAlignment="1">
      <alignment horizontal="justify" vertical="top" wrapText="1"/>
    </xf>
    <xf numFmtId="0" fontId="33" fillId="0" borderId="19" xfId="0" applyFont="1" applyBorder="1" applyAlignment="1">
      <alignment horizontal="justify" vertical="top" wrapText="1"/>
    </xf>
    <xf numFmtId="0" fontId="33" fillId="0" borderId="4" xfId="0" applyFont="1" applyBorder="1" applyAlignment="1">
      <alignment horizontal="justify" vertical="top" wrapText="1"/>
    </xf>
    <xf numFmtId="0" fontId="33" fillId="0" borderId="22" xfId="0" applyFont="1" applyBorder="1" applyAlignment="1">
      <alignment horizontal="justify" vertical="top" wrapText="1"/>
    </xf>
    <xf numFmtId="0" fontId="33" fillId="0" borderId="20" xfId="0" applyFont="1" applyBorder="1" applyAlignment="1">
      <alignment horizontal="justify" vertical="top" wrapText="1"/>
    </xf>
    <xf numFmtId="0" fontId="33" fillId="0" borderId="21" xfId="0" applyFont="1" applyBorder="1" applyAlignment="1">
      <alignment horizontal="justify" vertical="top" wrapText="1"/>
    </xf>
    <xf numFmtId="0" fontId="33" fillId="0" borderId="3" xfId="0" applyFont="1" applyBorder="1" applyAlignment="1">
      <alignment horizontal="justify" vertical="top" wrapText="1"/>
    </xf>
    <xf numFmtId="0" fontId="33" fillId="0" borderId="32" xfId="0" applyFont="1" applyFill="1" applyBorder="1" applyAlignment="1">
      <alignment horizontal="center" vertical="center" wrapText="1"/>
    </xf>
    <xf numFmtId="0" fontId="33" fillId="0" borderId="33" xfId="0" applyFont="1" applyFill="1" applyBorder="1" applyAlignment="1">
      <alignment horizontal="center" vertical="center"/>
    </xf>
    <xf numFmtId="0" fontId="33" fillId="0" borderId="34" xfId="0" applyFont="1" applyFill="1" applyBorder="1" applyAlignment="1">
      <alignment horizontal="center" vertical="center"/>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8" fillId="0" borderId="26" xfId="0" applyFont="1" applyFill="1" applyBorder="1" applyAlignment="1">
      <alignment horizontal="center" vertical="center" wrapText="1"/>
    </xf>
    <xf numFmtId="0" fontId="44" fillId="0" borderId="27" xfId="0" applyFont="1" applyFill="1" applyBorder="1"/>
    <xf numFmtId="0" fontId="44" fillId="0" borderId="28" xfId="0" applyFont="1" applyFill="1" applyBorder="1"/>
    <xf numFmtId="0" fontId="38" fillId="0" borderId="41" xfId="0" applyFont="1" applyFill="1" applyBorder="1" applyAlignment="1">
      <alignment horizontal="center" vertical="center" wrapText="1"/>
    </xf>
    <xf numFmtId="0" fontId="44" fillId="0" borderId="42" xfId="0" applyFont="1" applyFill="1" applyBorder="1"/>
    <xf numFmtId="0" fontId="33" fillId="0" borderId="38" xfId="0" applyFont="1" applyBorder="1" applyAlignment="1">
      <alignment horizontal="justify" vertical="top" wrapText="1"/>
    </xf>
    <xf numFmtId="0" fontId="33" fillId="0" borderId="43" xfId="0" applyFont="1" applyBorder="1" applyAlignment="1">
      <alignment horizontal="justify" vertical="top" wrapText="1"/>
    </xf>
    <xf numFmtId="0" fontId="38" fillId="3"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3" xfId="0" applyFont="1" applyFill="1" applyBorder="1"/>
    <xf numFmtId="0" fontId="35" fillId="0" borderId="3" xfId="0" applyFont="1" applyBorder="1" applyAlignment="1">
      <alignment horizontal="justify" vertical="top" wrapText="1"/>
    </xf>
    <xf numFmtId="0" fontId="33" fillId="0" borderId="3" xfId="0" applyFont="1" applyBorder="1" applyAlignment="1">
      <alignment horizontal="justify" vertical="top"/>
    </xf>
    <xf numFmtId="0" fontId="33" fillId="0" borderId="33" xfId="0" applyFont="1" applyBorder="1" applyAlignment="1">
      <alignment horizontal="center" vertical="center"/>
    </xf>
    <xf numFmtId="0" fontId="33" fillId="0" borderId="34" xfId="0" applyFont="1" applyBorder="1" applyAlignment="1">
      <alignment horizontal="center" vertical="center"/>
    </xf>
    <xf numFmtId="14" fontId="38" fillId="0" borderId="3" xfId="0" applyNumberFormat="1" applyFont="1" applyFill="1" applyBorder="1" applyAlignment="1" applyProtection="1">
      <alignment horizontal="center" vertical="center"/>
      <protection locked="0"/>
    </xf>
    <xf numFmtId="0" fontId="39" fillId="7" borderId="18" xfId="0" applyFont="1" applyFill="1" applyBorder="1" applyAlignment="1" applyProtection="1">
      <alignment horizontal="center" vertical="center" textRotation="90"/>
      <protection hidden="1"/>
    </xf>
    <xf numFmtId="0" fontId="39" fillId="7" borderId="4" xfId="0" applyFont="1" applyFill="1" applyBorder="1" applyAlignment="1" applyProtection="1">
      <alignment horizontal="center" vertical="center" textRotation="90"/>
      <protection hidden="1"/>
    </xf>
    <xf numFmtId="14" fontId="38" fillId="3" borderId="3" xfId="0" applyNumberFormat="1" applyFont="1" applyFill="1" applyBorder="1" applyAlignment="1" applyProtection="1">
      <alignment horizontal="center" vertical="center"/>
      <protection locked="0"/>
    </xf>
    <xf numFmtId="0" fontId="33" fillId="0" borderId="3" xfId="0" applyFont="1" applyBorder="1" applyAlignment="1">
      <alignment horizontal="center" vertical="center" wrapText="1"/>
    </xf>
    <xf numFmtId="9" fontId="38" fillId="0" borderId="3" xfId="0" applyNumberFormat="1" applyFont="1" applyFill="1" applyBorder="1" applyAlignment="1" applyProtection="1">
      <alignment horizontal="center" vertical="center" wrapText="1"/>
      <protection hidden="1"/>
    </xf>
    <xf numFmtId="0" fontId="39" fillId="0" borderId="3" xfId="0" applyFont="1" applyFill="1" applyBorder="1" applyAlignment="1" applyProtection="1">
      <alignment horizontal="center" vertical="center"/>
      <protection hidden="1"/>
    </xf>
    <xf numFmtId="0" fontId="38" fillId="0" borderId="22" xfId="0" applyFont="1" applyFill="1" applyBorder="1" applyAlignment="1" applyProtection="1">
      <alignment horizontal="center" vertical="center" textRotation="90"/>
      <protection locked="0"/>
    </xf>
    <xf numFmtId="0" fontId="38" fillId="0" borderId="23" xfId="0" applyFont="1" applyFill="1" applyBorder="1" applyAlignment="1" applyProtection="1">
      <alignment horizontal="center" vertical="center" textRotation="90"/>
      <protection locked="0"/>
    </xf>
    <xf numFmtId="0" fontId="38" fillId="0" borderId="21" xfId="0" applyFont="1" applyFill="1" applyBorder="1" applyAlignment="1" applyProtection="1">
      <alignment horizontal="center" vertical="center" textRotation="90"/>
      <protection locked="0"/>
    </xf>
    <xf numFmtId="0" fontId="38" fillId="0" borderId="24" xfId="0" applyFont="1" applyFill="1" applyBorder="1" applyAlignment="1" applyProtection="1">
      <alignment horizontal="center" vertical="center" textRotation="90"/>
      <protection locked="0"/>
    </xf>
    <xf numFmtId="0" fontId="38" fillId="0" borderId="3" xfId="0" applyFont="1" applyFill="1" applyBorder="1" applyAlignment="1" applyProtection="1">
      <alignment horizontal="center" vertical="center" wrapText="1"/>
      <protection locked="0"/>
    </xf>
    <xf numFmtId="0" fontId="33" fillId="0" borderId="25"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8" fillId="3" borderId="18" xfId="0" applyFont="1" applyFill="1" applyBorder="1" applyAlignment="1" applyProtection="1">
      <alignment horizontal="left" vertical="center" wrapText="1"/>
      <protection locked="0"/>
    </xf>
    <xf numFmtId="0" fontId="38" fillId="3" borderId="4" xfId="0" applyFont="1" applyFill="1" applyBorder="1" applyAlignment="1" applyProtection="1">
      <alignment horizontal="left" vertical="center" wrapText="1"/>
      <protection locked="0"/>
    </xf>
    <xf numFmtId="1" fontId="38" fillId="0" borderId="3" xfId="1" applyNumberFormat="1" applyFont="1" applyBorder="1" applyAlignment="1" applyProtection="1">
      <alignment horizontal="center" vertical="center" wrapText="1"/>
      <protection locked="0"/>
    </xf>
    <xf numFmtId="0" fontId="39" fillId="0" borderId="18" xfId="0" applyFont="1" applyFill="1" applyBorder="1" applyAlignment="1" applyProtection="1">
      <alignment vertical="center" wrapText="1"/>
      <protection hidden="1"/>
    </xf>
    <xf numFmtId="0" fontId="39" fillId="0" borderId="4" xfId="0" applyFont="1" applyFill="1" applyBorder="1" applyAlignment="1" applyProtection="1">
      <alignment vertical="center" wrapText="1"/>
      <protection hidden="1"/>
    </xf>
    <xf numFmtId="9" fontId="38" fillId="0" borderId="18" xfId="0" applyNumberFormat="1" applyFont="1" applyBorder="1" applyAlignment="1" applyProtection="1">
      <alignment horizontal="center" vertical="center" wrapText="1"/>
      <protection hidden="1"/>
    </xf>
    <xf numFmtId="9" fontId="38" fillId="0" borderId="4" xfId="0" applyNumberFormat="1" applyFont="1" applyBorder="1" applyAlignment="1" applyProtection="1">
      <alignment horizontal="center" vertical="center" wrapText="1"/>
      <protection hidden="1"/>
    </xf>
    <xf numFmtId="9" fontId="38" fillId="0" borderId="18" xfId="0" applyNumberFormat="1" applyFont="1" applyBorder="1" applyAlignment="1" applyProtection="1">
      <alignment vertical="center" wrapText="1"/>
      <protection locked="0"/>
    </xf>
    <xf numFmtId="9" fontId="38" fillId="0" borderId="4" xfId="0" applyNumberFormat="1" applyFont="1" applyBorder="1" applyAlignment="1" applyProtection="1">
      <alignment vertical="center" wrapText="1"/>
      <protection locked="0"/>
    </xf>
    <xf numFmtId="9" fontId="38" fillId="0" borderId="18" xfId="0" applyNumberFormat="1" applyFont="1" applyBorder="1" applyAlignment="1" applyProtection="1">
      <alignment vertical="center" wrapText="1"/>
      <protection hidden="1"/>
    </xf>
    <xf numFmtId="9" fontId="38" fillId="0" borderId="4" xfId="0" applyNumberFormat="1" applyFont="1" applyBorder="1" applyAlignment="1" applyProtection="1">
      <alignment vertical="center" wrapText="1"/>
      <protection hidden="1"/>
    </xf>
    <xf numFmtId="0" fontId="39" fillId="0" borderId="18" xfId="0" applyFont="1" applyFill="1" applyBorder="1" applyAlignment="1" applyProtection="1">
      <alignment horizontal="center" vertical="center" wrapText="1"/>
      <protection hidden="1"/>
    </xf>
    <xf numFmtId="0" fontId="39" fillId="0" borderId="4" xfId="0" applyFont="1" applyFill="1" applyBorder="1" applyAlignment="1" applyProtection="1">
      <alignment horizontal="center" vertical="center" wrapText="1"/>
      <protection hidden="1"/>
    </xf>
    <xf numFmtId="0" fontId="39" fillId="0" borderId="18" xfId="0" applyFont="1" applyBorder="1" applyAlignment="1" applyProtection="1">
      <alignment vertical="center"/>
      <protection hidden="1"/>
    </xf>
    <xf numFmtId="0" fontId="39" fillId="0" borderId="4" xfId="0" applyFont="1" applyBorder="1" applyAlignment="1" applyProtection="1">
      <alignment vertical="center"/>
      <protection hidden="1"/>
    </xf>
    <xf numFmtId="0" fontId="38" fillId="3" borderId="18" xfId="0" applyFont="1" applyFill="1" applyBorder="1" applyAlignment="1" applyProtection="1">
      <alignment vertical="center" wrapText="1"/>
      <protection locked="0"/>
    </xf>
    <xf numFmtId="0" fontId="38" fillId="3" borderId="4" xfId="0" applyFont="1" applyFill="1" applyBorder="1" applyAlignment="1" applyProtection="1">
      <alignment vertical="center" wrapText="1"/>
      <protection locked="0"/>
    </xf>
    <xf numFmtId="0" fontId="38" fillId="0" borderId="18" xfId="0" applyFont="1" applyBorder="1" applyAlignment="1" applyProtection="1">
      <alignment horizontal="center" vertical="center" textRotation="90"/>
      <protection locked="0"/>
    </xf>
    <xf numFmtId="0" fontId="38" fillId="0" borderId="4" xfId="0" applyFont="1" applyBorder="1" applyAlignment="1" applyProtection="1">
      <alignment horizontal="center" vertical="center" textRotation="90"/>
      <protection locked="0"/>
    </xf>
    <xf numFmtId="0" fontId="38" fillId="21" borderId="3" xfId="9" applyFont="1" applyFill="1" applyBorder="1" applyAlignment="1">
      <alignment horizontal="center" vertical="center" wrapText="1"/>
    </xf>
    <xf numFmtId="0" fontId="38" fillId="21" borderId="3" xfId="0" applyFont="1" applyFill="1" applyBorder="1" applyAlignment="1">
      <alignment horizontal="center" vertical="center" wrapText="1"/>
    </xf>
    <xf numFmtId="0" fontId="38" fillId="0" borderId="3"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wrapText="1"/>
      <protection hidden="1"/>
    </xf>
    <xf numFmtId="0" fontId="39" fillId="22" borderId="3" xfId="0" applyFont="1" applyFill="1" applyBorder="1" applyAlignment="1">
      <alignment horizontal="center" vertical="center"/>
    </xf>
    <xf numFmtId="9" fontId="38" fillId="14" borderId="3" xfId="0" applyNumberFormat="1" applyFont="1" applyFill="1" applyBorder="1" applyAlignment="1">
      <alignment horizontal="center" vertical="center" wrapText="1"/>
    </xf>
    <xf numFmtId="0" fontId="39" fillId="0" borderId="3" xfId="0" applyFont="1" applyFill="1" applyBorder="1" applyAlignment="1" applyProtection="1">
      <alignment horizontal="left" vertical="center" textRotation="90" wrapText="1"/>
      <protection hidden="1"/>
    </xf>
    <xf numFmtId="9" fontId="38" fillId="0" borderId="3" xfId="0" applyNumberFormat="1" applyFont="1" applyBorder="1" applyAlignment="1" applyProtection="1">
      <alignment horizontal="left" vertical="center"/>
      <protection hidden="1"/>
    </xf>
    <xf numFmtId="0" fontId="38" fillId="14" borderId="3" xfId="0" applyFont="1" applyFill="1" applyBorder="1" applyAlignment="1">
      <alignment horizontal="center" vertical="center"/>
    </xf>
    <xf numFmtId="9" fontId="38" fillId="0" borderId="3" xfId="0" applyNumberFormat="1" applyFont="1" applyFill="1" applyBorder="1" applyAlignment="1" applyProtection="1">
      <alignment horizontal="center" vertical="center" wrapText="1"/>
      <protection locked="0"/>
    </xf>
    <xf numFmtId="0" fontId="38" fillId="0" borderId="3" xfId="0" applyFont="1" applyFill="1" applyBorder="1" applyAlignment="1" applyProtection="1">
      <alignment horizontal="center" vertical="center" textRotation="90"/>
      <protection locked="0"/>
    </xf>
    <xf numFmtId="0" fontId="35" fillId="0" borderId="29" xfId="0" applyFont="1" applyFill="1" applyBorder="1" applyAlignment="1">
      <alignment horizontal="justify" vertical="top" wrapText="1"/>
    </xf>
    <xf numFmtId="0" fontId="35" fillId="0" borderId="29" xfId="0" applyFont="1" applyFill="1" applyBorder="1" applyAlignment="1">
      <alignment horizontal="justify" vertical="top"/>
    </xf>
    <xf numFmtId="0" fontId="34" fillId="12" borderId="3" xfId="6" applyFont="1" applyBorder="1" applyAlignment="1">
      <alignment horizontal="center" vertical="center" wrapText="1"/>
    </xf>
    <xf numFmtId="0" fontId="35" fillId="0" borderId="3" xfId="0" applyFont="1" applyFill="1" applyBorder="1" applyAlignment="1">
      <alignment horizontal="justify" vertical="top" wrapText="1"/>
    </xf>
    <xf numFmtId="0" fontId="35" fillId="0" borderId="3" xfId="0" applyFont="1" applyFill="1" applyBorder="1" applyAlignment="1">
      <alignment horizontal="justify" vertical="top"/>
    </xf>
    <xf numFmtId="0" fontId="35" fillId="0" borderId="3" xfId="0" applyFont="1" applyFill="1" applyBorder="1" applyAlignment="1" applyProtection="1">
      <alignment horizontal="center" vertical="center" wrapText="1"/>
      <protection locked="0"/>
    </xf>
    <xf numFmtId="9" fontId="35" fillId="0" borderId="3" xfId="0" applyNumberFormat="1" applyFont="1" applyFill="1" applyBorder="1" applyAlignment="1" applyProtection="1">
      <alignment horizontal="justify" vertical="center" wrapText="1"/>
      <protection hidden="1"/>
    </xf>
    <xf numFmtId="0" fontId="34" fillId="3" borderId="3" xfId="0" applyFont="1" applyFill="1" applyBorder="1" applyAlignment="1" applyProtection="1">
      <alignment horizontal="center" vertical="center" wrapText="1"/>
      <protection hidden="1"/>
    </xf>
    <xf numFmtId="9" fontId="35" fillId="3" borderId="3" xfId="0" applyNumberFormat="1" applyFont="1" applyFill="1" applyBorder="1" applyAlignment="1" applyProtection="1">
      <alignment horizontal="center" vertical="center" wrapText="1"/>
      <protection hidden="1"/>
    </xf>
    <xf numFmtId="0" fontId="34" fillId="2" borderId="3" xfId="0" applyFont="1" applyFill="1" applyBorder="1" applyAlignment="1">
      <alignment horizontal="center" vertical="center" wrapText="1"/>
    </xf>
    <xf numFmtId="0" fontId="34" fillId="2" borderId="3" xfId="0" applyFont="1" applyFill="1" applyBorder="1" applyAlignment="1">
      <alignment horizontal="center" vertical="center" textRotation="90" wrapText="1"/>
    </xf>
    <xf numFmtId="14" fontId="35" fillId="0" borderId="3" xfId="0" applyNumberFormat="1"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protection hidden="1"/>
    </xf>
    <xf numFmtId="0" fontId="35" fillId="0" borderId="3" xfId="0" applyFont="1" applyFill="1" applyBorder="1" applyAlignment="1" applyProtection="1">
      <alignment horizontal="justify" vertical="center" textRotation="90"/>
      <protection locked="0"/>
    </xf>
    <xf numFmtId="9" fontId="35" fillId="0" borderId="3" xfId="0" applyNumberFormat="1" applyFont="1" applyFill="1" applyBorder="1" applyAlignment="1" applyProtection="1">
      <alignment horizontal="center" vertical="center" wrapText="1"/>
      <protection hidden="1"/>
    </xf>
    <xf numFmtId="0" fontId="34" fillId="2" borderId="3" xfId="0" applyFont="1" applyFill="1" applyBorder="1" applyAlignment="1">
      <alignment horizontal="center" vertical="center"/>
    </xf>
    <xf numFmtId="0" fontId="34" fillId="2" borderId="3" xfId="0" applyFont="1" applyFill="1" applyBorder="1" applyAlignment="1">
      <alignment horizontal="left" vertical="center" wrapText="1"/>
    </xf>
    <xf numFmtId="0" fontId="35" fillId="0" borderId="3" xfId="0" applyFont="1" applyFill="1" applyBorder="1" applyAlignment="1" applyProtection="1">
      <alignment horizontal="justify" vertical="center" wrapText="1"/>
      <protection locked="0"/>
    </xf>
    <xf numFmtId="0" fontId="35" fillId="0" borderId="3" xfId="0" applyFont="1" applyFill="1" applyBorder="1" applyAlignment="1" applyProtection="1">
      <alignment horizontal="center" vertical="center" textRotation="90"/>
      <protection locked="0"/>
    </xf>
    <xf numFmtId="0" fontId="35" fillId="0" borderId="18" xfId="0" applyFont="1" applyFill="1" applyBorder="1" applyAlignment="1" applyProtection="1">
      <alignment horizontal="center" vertical="center"/>
      <protection locked="0"/>
    </xf>
    <xf numFmtId="0" fontId="35" fillId="0" borderId="19"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protection locked="0"/>
    </xf>
    <xf numFmtId="0" fontId="34" fillId="0" borderId="3" xfId="0" applyFont="1" applyFill="1" applyBorder="1" applyAlignment="1" applyProtection="1">
      <alignment horizontal="center" vertical="center" wrapText="1"/>
      <protection hidden="1"/>
    </xf>
    <xf numFmtId="9" fontId="35" fillId="0" borderId="3" xfId="0" applyNumberFormat="1"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protection locked="0"/>
    </xf>
    <xf numFmtId="9" fontId="35" fillId="0" borderId="3" xfId="0" applyNumberFormat="1" applyFont="1" applyFill="1" applyBorder="1" applyAlignment="1" applyProtection="1">
      <alignment horizontal="justify" vertical="center" wrapText="1"/>
      <protection locked="0"/>
    </xf>
    <xf numFmtId="0" fontId="39" fillId="14" borderId="3" xfId="0" applyFont="1" applyFill="1" applyBorder="1" applyAlignment="1">
      <alignment horizontal="center" vertical="center"/>
    </xf>
    <xf numFmtId="0" fontId="38" fillId="14" borderId="3" xfId="0" applyFont="1" applyFill="1" applyBorder="1" applyAlignment="1">
      <alignment horizontal="center" vertical="center" wrapText="1"/>
    </xf>
    <xf numFmtId="0" fontId="38" fillId="14" borderId="3" xfId="0" applyFont="1" applyFill="1" applyBorder="1" applyAlignment="1">
      <alignment horizontal="center" vertical="center" textRotation="90"/>
    </xf>
    <xf numFmtId="0" fontId="39" fillId="22" borderId="18" xfId="0" applyFont="1" applyFill="1" applyBorder="1" applyAlignment="1">
      <alignment horizontal="center" vertical="center" wrapText="1"/>
    </xf>
    <xf numFmtId="0" fontId="39" fillId="22" borderId="4" xfId="0" applyFont="1" applyFill="1" applyBorder="1" applyAlignment="1">
      <alignment horizontal="center" vertical="center" wrapText="1"/>
    </xf>
    <xf numFmtId="0" fontId="34" fillId="0" borderId="18" xfId="0" applyFont="1" applyFill="1" applyBorder="1" applyAlignment="1">
      <alignment horizontal="center" vertical="center"/>
    </xf>
    <xf numFmtId="0" fontId="39" fillId="15" borderId="3" xfId="0" applyFont="1" applyFill="1" applyBorder="1" applyAlignment="1">
      <alignment horizontal="center" vertical="center" wrapText="1"/>
    </xf>
    <xf numFmtId="0" fontId="39" fillId="14" borderId="3" xfId="0" applyFont="1" applyFill="1" applyBorder="1" applyAlignment="1">
      <alignment horizontal="center" vertical="center" wrapText="1"/>
    </xf>
    <xf numFmtId="14" fontId="38" fillId="14" borderId="3" xfId="0" applyNumberFormat="1" applyFont="1" applyFill="1" applyBorder="1" applyAlignment="1">
      <alignment horizontal="center" vertical="center"/>
    </xf>
    <xf numFmtId="0" fontId="38" fillId="0" borderId="3" xfId="0" applyFont="1" applyBorder="1" applyAlignment="1">
      <alignment horizontal="center" vertical="center" wrapText="1"/>
    </xf>
    <xf numFmtId="0" fontId="38" fillId="3" borderId="3" xfId="0" applyFont="1" applyFill="1" applyBorder="1" applyAlignment="1" applyProtection="1">
      <alignment horizontal="center" vertical="center" wrapText="1"/>
      <protection locked="0"/>
    </xf>
    <xf numFmtId="9" fontId="38" fillId="0" borderId="3" xfId="0" applyNumberFormat="1" applyFont="1" applyBorder="1" applyAlignment="1" applyProtection="1">
      <alignment horizontal="center" vertical="center" wrapText="1"/>
      <protection hidden="1"/>
    </xf>
    <xf numFmtId="9" fontId="38" fillId="0" borderId="3" xfId="0" applyNumberFormat="1" applyFont="1" applyBorder="1" applyAlignment="1" applyProtection="1">
      <alignment horizontal="center" vertical="center" wrapText="1"/>
      <protection locked="0"/>
    </xf>
    <xf numFmtId="9" fontId="38" fillId="0" borderId="3" xfId="0" applyNumberFormat="1" applyFont="1" applyBorder="1" applyAlignment="1" applyProtection="1">
      <alignment horizontal="left" vertical="center" wrapText="1"/>
      <protection hidden="1"/>
    </xf>
    <xf numFmtId="0" fontId="38" fillId="0" borderId="3" xfId="0" applyFont="1" applyBorder="1" applyAlignment="1" applyProtection="1">
      <alignment horizontal="center" vertical="center"/>
      <protection locked="0"/>
    </xf>
    <xf numFmtId="0" fontId="38" fillId="0" borderId="3" xfId="0" applyFont="1" applyBorder="1" applyAlignment="1" applyProtection="1">
      <alignment horizontal="left" vertical="center"/>
    </xf>
    <xf numFmtId="0" fontId="38" fillId="0" borderId="3" xfId="0" applyFont="1" applyBorder="1" applyAlignment="1">
      <alignment horizontal="left" vertical="center" wrapText="1"/>
    </xf>
    <xf numFmtId="0" fontId="38" fillId="0" borderId="3" xfId="0" applyFont="1" applyBorder="1" applyAlignment="1" applyProtection="1">
      <alignment horizontal="left" vertical="center"/>
      <protection hidden="1"/>
    </xf>
    <xf numFmtId="0" fontId="38" fillId="0" borderId="3" xfId="0" applyFont="1" applyBorder="1" applyAlignment="1" applyProtection="1">
      <alignment horizontal="center" vertical="center" textRotation="90"/>
      <protection locked="0"/>
    </xf>
    <xf numFmtId="0" fontId="38" fillId="0" borderId="3" xfId="0" applyFont="1" applyBorder="1" applyAlignment="1" applyProtection="1">
      <alignment horizontal="left" vertical="center" textRotation="90"/>
      <protection locked="0"/>
    </xf>
    <xf numFmtId="0" fontId="39" fillId="0" borderId="3" xfId="0" applyFont="1" applyBorder="1" applyAlignment="1" applyProtection="1">
      <alignment horizontal="left" vertical="center" textRotation="90"/>
      <protection hidden="1"/>
    </xf>
    <xf numFmtId="0" fontId="38" fillId="3" borderId="3" xfId="0" applyFont="1" applyFill="1" applyBorder="1" applyAlignment="1">
      <alignment horizontal="left" vertical="center" wrapText="1"/>
    </xf>
    <xf numFmtId="164" fontId="38" fillId="0" borderId="3" xfId="1" applyNumberFormat="1" applyFont="1" applyBorder="1" applyAlignment="1">
      <alignment horizontal="left" vertical="center"/>
    </xf>
    <xf numFmtId="0" fontId="39" fillId="0" borderId="3" xfId="0" applyFont="1" applyBorder="1" applyAlignment="1" applyProtection="1">
      <alignment horizontal="center" vertical="center"/>
      <protection hidden="1"/>
    </xf>
    <xf numFmtId="0" fontId="35" fillId="0" borderId="3" xfId="0" applyFont="1" applyFill="1" applyBorder="1" applyAlignment="1">
      <alignment horizontal="justify" vertical="center" wrapText="1"/>
    </xf>
    <xf numFmtId="0" fontId="35" fillId="0" borderId="3" xfId="0" applyFont="1" applyFill="1" applyBorder="1" applyAlignment="1">
      <alignment horizontal="justify" vertical="center"/>
    </xf>
    <xf numFmtId="0" fontId="35" fillId="0" borderId="3" xfId="0" applyFont="1" applyFill="1" applyBorder="1" applyAlignment="1">
      <alignment horizontal="center" vertical="center"/>
    </xf>
    <xf numFmtId="0" fontId="34" fillId="0" borderId="3" xfId="0" applyFont="1" applyFill="1" applyBorder="1" applyAlignment="1">
      <alignment horizontal="center" vertical="center" wrapText="1"/>
    </xf>
    <xf numFmtId="9" fontId="35" fillId="0" borderId="3" xfId="0" applyNumberFormat="1"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5" fillId="10" borderId="3" xfId="0" applyFont="1" applyFill="1" applyBorder="1"/>
    <xf numFmtId="0" fontId="34" fillId="10" borderId="3" xfId="0" applyFont="1" applyFill="1" applyBorder="1" applyAlignment="1">
      <alignment horizontal="center" vertical="center"/>
    </xf>
    <xf numFmtId="0" fontId="34" fillId="0" borderId="3" xfId="0" applyFont="1" applyFill="1" applyBorder="1" applyAlignment="1">
      <alignment horizontal="center" vertical="center"/>
    </xf>
    <xf numFmtId="0" fontId="35" fillId="0" borderId="3" xfId="0" applyFont="1" applyFill="1" applyBorder="1" applyAlignment="1">
      <alignment horizontal="center" vertical="center" textRotation="90"/>
    </xf>
    <xf numFmtId="0" fontId="34" fillId="7" borderId="3" xfId="0" applyFont="1" applyFill="1" applyBorder="1" applyAlignment="1">
      <alignment horizontal="center" vertical="center" wrapText="1"/>
    </xf>
    <xf numFmtId="0" fontId="35" fillId="7" borderId="3" xfId="0" applyFont="1" applyFill="1" applyBorder="1"/>
    <xf numFmtId="0" fontId="39" fillId="0" borderId="3" xfId="0" applyFont="1" applyBorder="1" applyAlignment="1">
      <alignment horizontal="center" vertical="center"/>
    </xf>
    <xf numFmtId="0" fontId="38" fillId="0" borderId="3" xfId="0" applyFont="1" applyBorder="1" applyAlignment="1">
      <alignment horizontal="left" vertical="center"/>
    </xf>
    <xf numFmtId="0" fontId="38" fillId="0" borderId="3" xfId="0" applyFont="1" applyBorder="1" applyAlignment="1">
      <alignment horizontal="left"/>
    </xf>
    <xf numFmtId="0" fontId="39" fillId="0" borderId="3" xfId="0" applyFont="1" applyBorder="1" applyAlignment="1">
      <alignment horizontal="center" vertical="center" textRotation="90" wrapText="1"/>
    </xf>
    <xf numFmtId="9" fontId="38" fillId="0" borderId="3" xfId="0" applyNumberFormat="1" applyFont="1" applyBorder="1" applyAlignment="1">
      <alignment horizontal="center" vertical="center"/>
    </xf>
    <xf numFmtId="0" fontId="38" fillId="0" borderId="3" xfId="0" applyFont="1" applyBorder="1" applyAlignment="1">
      <alignment horizontal="center" vertical="center"/>
    </xf>
    <xf numFmtId="0" fontId="38" fillId="0" borderId="3" xfId="0" applyFont="1" applyBorder="1"/>
    <xf numFmtId="0" fontId="38" fillId="0" borderId="3" xfId="0" applyFont="1" applyBorder="1" applyAlignment="1">
      <alignment horizontal="center" vertical="center" textRotation="90"/>
    </xf>
    <xf numFmtId="0" fontId="38" fillId="0" borderId="3" xfId="0" applyFont="1" applyBorder="1" applyAlignment="1">
      <alignment horizontal="center"/>
    </xf>
    <xf numFmtId="0" fontId="38" fillId="3" borderId="3" xfId="0" applyFont="1" applyFill="1" applyBorder="1"/>
    <xf numFmtId="0" fontId="39" fillId="0" borderId="3" xfId="0" applyFont="1" applyBorder="1" applyAlignment="1">
      <alignment horizontal="center" vertical="center" textRotation="90"/>
    </xf>
    <xf numFmtId="9" fontId="38" fillId="0" borderId="3" xfId="0" applyNumberFormat="1" applyFont="1" applyBorder="1" applyAlignment="1">
      <alignment horizontal="center" vertical="center" wrapText="1"/>
    </xf>
    <xf numFmtId="164" fontId="38" fillId="0" borderId="3" xfId="0" applyNumberFormat="1" applyFont="1" applyBorder="1" applyAlignment="1">
      <alignment horizontal="center" vertical="center"/>
    </xf>
    <xf numFmtId="0" fontId="39" fillId="0" borderId="3" xfId="0" applyFont="1" applyBorder="1" applyAlignment="1">
      <alignment horizontal="center" vertical="center" wrapText="1"/>
    </xf>
    <xf numFmtId="9" fontId="38" fillId="0" borderId="3" xfId="0" applyNumberFormat="1" applyFont="1" applyBorder="1" applyAlignment="1">
      <alignment horizontal="left" vertical="center" wrapText="1"/>
    </xf>
    <xf numFmtId="49" fontId="38" fillId="0" borderId="3" xfId="0" applyNumberFormat="1" applyFont="1" applyFill="1" applyBorder="1" applyAlignment="1">
      <alignment horizontal="center" vertical="center"/>
    </xf>
    <xf numFmtId="14" fontId="38" fillId="0" borderId="3" xfId="0" applyNumberFormat="1" applyFont="1" applyFill="1" applyBorder="1" applyAlignment="1">
      <alignment horizontal="center" vertical="center"/>
    </xf>
    <xf numFmtId="0" fontId="38" fillId="0" borderId="3" xfId="0" applyFont="1" applyBorder="1" applyAlignment="1">
      <alignment horizontal="center" wrapText="1"/>
    </xf>
    <xf numFmtId="0" fontId="39" fillId="0" borderId="3" xfId="0" applyFont="1" applyBorder="1" applyAlignment="1">
      <alignment horizontal="left" vertical="center" wrapText="1"/>
    </xf>
    <xf numFmtId="0" fontId="39" fillId="0" borderId="3" xfId="0" applyFont="1" applyBorder="1" applyAlignment="1">
      <alignment horizontal="left" vertical="center"/>
    </xf>
    <xf numFmtId="0" fontId="38" fillId="14" borderId="3" xfId="0" applyFont="1" applyFill="1" applyBorder="1" applyAlignment="1">
      <alignment horizontal="center" vertical="center" textRotation="90" wrapText="1"/>
    </xf>
    <xf numFmtId="0" fontId="38" fillId="3" borderId="3" xfId="0" applyFont="1" applyFill="1" applyBorder="1" applyAlignment="1">
      <alignment horizontal="center"/>
    </xf>
    <xf numFmtId="0" fontId="38" fillId="0" borderId="3" xfId="0" applyFont="1" applyFill="1" applyBorder="1" applyAlignment="1">
      <alignment horizontal="center"/>
    </xf>
    <xf numFmtId="14" fontId="38" fillId="0" borderId="3" xfId="0" applyNumberFormat="1" applyFont="1" applyFill="1" applyBorder="1" applyAlignment="1">
      <alignment horizontal="center" vertical="center" wrapText="1"/>
    </xf>
    <xf numFmtId="9" fontId="39" fillId="0" borderId="3" xfId="0" applyNumberFormat="1" applyFont="1" applyBorder="1" applyAlignment="1">
      <alignment horizontal="center" vertical="center" wrapText="1"/>
    </xf>
    <xf numFmtId="0" fontId="38" fillId="14" borderId="3" xfId="0" applyFont="1" applyFill="1" applyBorder="1" applyAlignment="1">
      <alignment horizontal="left" vertical="center" wrapText="1"/>
    </xf>
    <xf numFmtId="0" fontId="39" fillId="14" borderId="3" xfId="0" applyFont="1" applyFill="1" applyBorder="1" applyAlignment="1">
      <alignment horizontal="center" vertical="center" textRotation="90" wrapText="1"/>
    </xf>
    <xf numFmtId="164" fontId="38" fillId="14" borderId="3" xfId="0" applyNumberFormat="1" applyFont="1" applyFill="1" applyBorder="1" applyAlignment="1">
      <alignment horizontal="center" vertical="center"/>
    </xf>
    <xf numFmtId="9" fontId="38" fillId="14" borderId="3" xfId="0" applyNumberFormat="1" applyFont="1" applyFill="1" applyBorder="1" applyAlignment="1">
      <alignment horizontal="center" vertical="center"/>
    </xf>
    <xf numFmtId="0" fontId="39" fillId="14" borderId="3" xfId="0" applyFont="1" applyFill="1" applyBorder="1" applyAlignment="1">
      <alignment horizontal="center" vertical="center" textRotation="90"/>
    </xf>
    <xf numFmtId="0" fontId="38" fillId="18" borderId="3" xfId="0" applyFont="1" applyFill="1" applyBorder="1" applyAlignment="1">
      <alignment horizontal="center" vertical="center" wrapText="1"/>
    </xf>
    <xf numFmtId="0" fontId="38" fillId="18" borderId="3" xfId="0" applyFont="1" applyFill="1" applyBorder="1" applyAlignment="1">
      <alignment horizontal="left" vertical="center" wrapText="1"/>
    </xf>
    <xf numFmtId="0" fontId="38" fillId="0" borderId="3" xfId="0" applyFont="1" applyBorder="1" applyAlignment="1">
      <alignment horizontal="left" vertical="top" wrapText="1"/>
    </xf>
    <xf numFmtId="0" fontId="49" fillId="19" borderId="18" xfId="5" applyFont="1" applyFill="1" applyBorder="1" applyAlignment="1">
      <alignment horizontal="center" vertical="center"/>
    </xf>
    <xf numFmtId="0" fontId="49" fillId="19" borderId="19" xfId="5" applyFont="1" applyFill="1" applyBorder="1" applyAlignment="1">
      <alignment horizontal="center" vertical="center"/>
    </xf>
    <xf numFmtId="0" fontId="38" fillId="3" borderId="3" xfId="0" applyFont="1" applyFill="1" applyBorder="1" applyAlignment="1" applyProtection="1">
      <alignment vertical="center" wrapText="1"/>
      <protection locked="0"/>
    </xf>
    <xf numFmtId="0" fontId="39" fillId="0" borderId="3" xfId="0" applyFont="1" applyFill="1" applyBorder="1" applyAlignment="1" applyProtection="1">
      <alignment vertical="center" wrapText="1"/>
      <protection hidden="1"/>
    </xf>
    <xf numFmtId="9" fontId="38" fillId="0" borderId="3" xfId="0" applyNumberFormat="1" applyFont="1" applyBorder="1" applyAlignment="1" applyProtection="1">
      <alignment vertical="center" wrapText="1"/>
      <protection hidden="1"/>
    </xf>
    <xf numFmtId="9" fontId="38" fillId="0" borderId="3" xfId="0" applyNumberFormat="1" applyFont="1" applyBorder="1" applyAlignment="1" applyProtection="1">
      <alignment vertical="center" wrapText="1"/>
      <protection locked="0"/>
    </xf>
    <xf numFmtId="0" fontId="39" fillId="0" borderId="3" xfId="0" applyFont="1" applyBorder="1" applyAlignment="1" applyProtection="1">
      <alignment vertical="center"/>
      <protection hidden="1"/>
    </xf>
    <xf numFmtId="0" fontId="39" fillId="10" borderId="3" xfId="0" applyFont="1" applyFill="1" applyBorder="1" applyAlignment="1" applyProtection="1">
      <alignment horizontal="center" vertical="center"/>
      <protection hidden="1"/>
    </xf>
    <xf numFmtId="14" fontId="38" fillId="0" borderId="3" xfId="0" applyNumberFormat="1" applyFont="1" applyBorder="1" applyAlignment="1" applyProtection="1">
      <alignment horizontal="center" vertical="center" wrapText="1"/>
      <protection locked="0"/>
    </xf>
    <xf numFmtId="0" fontId="38" fillId="0" borderId="3" xfId="0" applyFont="1" applyBorder="1" applyAlignment="1" applyProtection="1">
      <alignment horizontal="center" vertical="center"/>
    </xf>
    <xf numFmtId="14" fontId="38" fillId="3" borderId="18" xfId="0" applyNumberFormat="1" applyFont="1" applyFill="1" applyBorder="1" applyAlignment="1" applyProtection="1">
      <alignment horizontal="center" vertical="center" wrapText="1"/>
      <protection locked="0"/>
    </xf>
    <xf numFmtId="14" fontId="38" fillId="3" borderId="19" xfId="0" applyNumberFormat="1" applyFont="1" applyFill="1" applyBorder="1" applyAlignment="1" applyProtection="1">
      <alignment horizontal="center" vertical="center" wrapText="1"/>
      <protection locked="0"/>
    </xf>
    <xf numFmtId="14" fontId="38" fillId="3" borderId="4" xfId="0" applyNumberFormat="1" applyFont="1" applyFill="1" applyBorder="1" applyAlignment="1" applyProtection="1">
      <alignment horizontal="center" vertical="center" wrapText="1"/>
      <protection locked="0"/>
    </xf>
    <xf numFmtId="0" fontId="38" fillId="3" borderId="3" xfId="0" applyFont="1" applyFill="1" applyBorder="1" applyAlignment="1" applyProtection="1">
      <alignment horizontal="center" vertical="center"/>
      <protection locked="0"/>
    </xf>
    <xf numFmtId="0" fontId="39" fillId="10" borderId="3" xfId="0" applyFont="1" applyFill="1" applyBorder="1" applyAlignment="1" applyProtection="1">
      <alignment horizontal="center" vertical="center" wrapText="1"/>
      <protection hidden="1"/>
    </xf>
    <xf numFmtId="0" fontId="39" fillId="7" borderId="3" xfId="0" applyFont="1" applyFill="1" applyBorder="1" applyAlignment="1" applyProtection="1">
      <alignment horizontal="center" vertical="center" wrapText="1"/>
      <protection hidden="1"/>
    </xf>
    <xf numFmtId="0" fontId="39" fillId="0" borderId="3" xfId="0" applyFont="1" applyFill="1" applyBorder="1" applyAlignment="1" applyProtection="1">
      <alignment horizontal="center" vertical="center" textRotation="90" wrapText="1"/>
      <protection hidden="1"/>
    </xf>
    <xf numFmtId="9" fontId="38" fillId="0" borderId="3" xfId="0" applyNumberFormat="1" applyFont="1" applyBorder="1" applyAlignment="1" applyProtection="1">
      <alignment horizontal="center" vertical="center"/>
      <protection hidden="1"/>
    </xf>
    <xf numFmtId="0" fontId="39" fillId="0" borderId="3" xfId="0" applyFont="1" applyBorder="1" applyAlignment="1" applyProtection="1">
      <alignment horizontal="center" vertical="center" textRotation="90"/>
      <protection hidden="1"/>
    </xf>
    <xf numFmtId="0" fontId="38" fillId="14" borderId="3" xfId="0" applyFont="1" applyFill="1" applyBorder="1" applyAlignment="1">
      <alignment vertical="center" wrapText="1"/>
    </xf>
    <xf numFmtId="164" fontId="38" fillId="0" borderId="3" xfId="1" applyNumberFormat="1" applyFont="1" applyBorder="1" applyAlignment="1">
      <alignment horizontal="center" vertical="center"/>
    </xf>
    <xf numFmtId="0" fontId="39" fillId="4" borderId="3" xfId="0" applyFont="1" applyFill="1" applyBorder="1" applyAlignment="1" applyProtection="1">
      <alignment horizontal="center" vertical="center"/>
      <protection hidden="1"/>
    </xf>
    <xf numFmtId="0" fontId="38" fillId="0" borderId="3" xfId="0" applyFont="1" applyBorder="1" applyAlignment="1" applyProtection="1">
      <alignment horizontal="center" vertical="center"/>
      <protection hidden="1"/>
    </xf>
    <xf numFmtId="0" fontId="11" fillId="3" borderId="3" xfId="0" applyFont="1" applyFill="1" applyBorder="1" applyAlignment="1" applyProtection="1">
      <alignment horizontal="center" vertical="center" wrapText="1"/>
      <protection locked="0"/>
    </xf>
    <xf numFmtId="0" fontId="33" fillId="0" borderId="3" xfId="0" applyFont="1" applyFill="1" applyBorder="1" applyAlignment="1">
      <alignment horizontal="center" vertical="center" wrapText="1"/>
    </xf>
    <xf numFmtId="0" fontId="38" fillId="0" borderId="3" xfId="0" applyFont="1" applyFill="1" applyBorder="1" applyAlignment="1" applyProtection="1">
      <alignment horizontal="center" vertical="center"/>
    </xf>
    <xf numFmtId="0" fontId="38" fillId="0" borderId="3" xfId="7" applyFont="1" applyFill="1" applyBorder="1" applyAlignment="1">
      <alignment horizontal="center" vertical="center" wrapText="1"/>
    </xf>
    <xf numFmtId="9" fontId="38" fillId="0" borderId="3" xfId="0" applyNumberFormat="1" applyFont="1" applyFill="1" applyBorder="1" applyAlignment="1" applyProtection="1">
      <alignment horizontal="left" vertical="center"/>
      <protection hidden="1"/>
    </xf>
    <xf numFmtId="0" fontId="38" fillId="0" borderId="3" xfId="0" applyFont="1" applyFill="1" applyBorder="1" applyAlignment="1">
      <alignment horizontal="left" vertical="center" wrapText="1"/>
    </xf>
    <xf numFmtId="0" fontId="38" fillId="0" borderId="3" xfId="0" applyFont="1" applyFill="1" applyBorder="1" applyAlignment="1" applyProtection="1">
      <alignment horizontal="left" vertical="center"/>
      <protection hidden="1"/>
    </xf>
    <xf numFmtId="9" fontId="38" fillId="0" borderId="3" xfId="0" applyNumberFormat="1" applyFont="1" applyFill="1" applyBorder="1" applyAlignment="1" applyProtection="1">
      <alignment horizontal="center" vertical="center"/>
      <protection hidden="1"/>
    </xf>
    <xf numFmtId="0" fontId="38" fillId="0" borderId="3" xfId="0" applyFont="1" applyBorder="1" applyAlignment="1">
      <alignment wrapText="1"/>
    </xf>
    <xf numFmtId="0" fontId="39" fillId="8" borderId="3" xfId="0" applyFont="1" applyFill="1" applyBorder="1" applyAlignment="1">
      <alignment horizontal="center" vertical="center" wrapText="1"/>
    </xf>
    <xf numFmtId="0" fontId="38" fillId="8" borderId="3" xfId="0" applyFont="1" applyFill="1" applyBorder="1"/>
    <xf numFmtId="164" fontId="38" fillId="0" borderId="3" xfId="1" applyNumberFormat="1" applyFont="1" applyFill="1" applyBorder="1" applyAlignment="1">
      <alignment horizontal="left" vertical="center"/>
    </xf>
    <xf numFmtId="0" fontId="11" fillId="3" borderId="3" xfId="0" applyFont="1" applyFill="1" applyBorder="1" applyAlignment="1">
      <alignment horizontal="center" vertical="center" wrapText="1"/>
    </xf>
    <xf numFmtId="0" fontId="39" fillId="0" borderId="3" xfId="0" applyFont="1" applyFill="1" applyBorder="1" applyAlignment="1" applyProtection="1">
      <alignment horizontal="center" vertical="center" textRotation="90"/>
      <protection hidden="1"/>
    </xf>
    <xf numFmtId="0" fontId="38" fillId="0" borderId="3" xfId="0" applyFont="1" applyFill="1" applyBorder="1" applyAlignment="1" applyProtection="1">
      <alignment horizontal="center" vertical="center" textRotation="90" wrapText="1"/>
      <protection locked="0"/>
    </xf>
    <xf numFmtId="0" fontId="38" fillId="0" borderId="4" xfId="0" applyFont="1" applyBorder="1" applyAlignment="1">
      <alignment horizontal="center" vertical="center" textRotation="90"/>
    </xf>
    <xf numFmtId="0" fontId="38" fillId="3" borderId="18" xfId="0" applyFont="1" applyFill="1" applyBorder="1" applyAlignment="1">
      <alignment horizontal="center" vertical="center" wrapText="1"/>
    </xf>
    <xf numFmtId="0" fontId="38" fillId="3" borderId="4" xfId="0" applyFont="1" applyFill="1" applyBorder="1" applyAlignment="1">
      <alignment horizontal="center" vertical="center" wrapText="1"/>
    </xf>
    <xf numFmtId="14" fontId="38" fillId="0" borderId="18" xfId="0" applyNumberFormat="1" applyFont="1" applyBorder="1" applyAlignment="1" applyProtection="1">
      <alignment horizontal="center" vertical="center" wrapText="1"/>
      <protection locked="0"/>
    </xf>
    <xf numFmtId="14" fontId="38" fillId="0" borderId="4" xfId="0" applyNumberFormat="1" applyFont="1" applyBorder="1" applyAlignment="1" applyProtection="1">
      <alignment horizontal="center" vertical="center" wrapText="1"/>
      <protection locked="0"/>
    </xf>
    <xf numFmtId="9" fontId="38" fillId="0" borderId="3" xfId="0" applyNumberFormat="1" applyFont="1" applyBorder="1" applyAlignment="1" applyProtection="1">
      <alignment horizontal="left" vertical="center" wrapText="1"/>
      <protection locked="0"/>
    </xf>
    <xf numFmtId="9" fontId="39" fillId="8" borderId="3" xfId="0" applyNumberFormat="1" applyFont="1" applyFill="1" applyBorder="1" applyAlignment="1" applyProtection="1">
      <alignment horizontal="left" vertical="center" wrapText="1"/>
      <protection hidden="1"/>
    </xf>
    <xf numFmtId="0" fontId="39" fillId="8" borderId="3" xfId="0" applyFont="1" applyFill="1" applyBorder="1" applyAlignment="1" applyProtection="1">
      <alignment horizontal="left" vertical="center" wrapText="1"/>
      <protection hidden="1"/>
    </xf>
    <xf numFmtId="0" fontId="39" fillId="8" borderId="3" xfId="0" applyFont="1" applyFill="1" applyBorder="1" applyAlignment="1" applyProtection="1">
      <alignment horizontal="left" vertical="center"/>
      <protection hidden="1"/>
    </xf>
    <xf numFmtId="0" fontId="38" fillId="0" borderId="3" xfId="0" applyFont="1" applyFill="1" applyBorder="1" applyAlignment="1" applyProtection="1">
      <alignment horizontal="left" vertical="center" wrapText="1"/>
      <protection locked="0"/>
    </xf>
    <xf numFmtId="0" fontId="38" fillId="14" borderId="4" xfId="0" applyFont="1" applyFill="1" applyBorder="1" applyAlignment="1">
      <alignment horizontal="center" vertical="center" wrapText="1"/>
    </xf>
    <xf numFmtId="14" fontId="38" fillId="14" borderId="4" xfId="0" applyNumberFormat="1" applyFont="1" applyFill="1" applyBorder="1" applyAlignment="1">
      <alignment horizontal="center" vertical="center" wrapText="1"/>
    </xf>
    <xf numFmtId="14" fontId="38" fillId="14"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0" fontId="38" fillId="10" borderId="3" xfId="0" applyFont="1" applyFill="1" applyBorder="1"/>
    <xf numFmtId="0" fontId="38" fillId="3" borderId="3" xfId="0" applyFont="1" applyFill="1" applyBorder="1" applyAlignment="1" applyProtection="1">
      <alignment horizontal="left" vertical="center" wrapText="1"/>
      <protection locked="0"/>
    </xf>
    <xf numFmtId="1" fontId="38" fillId="0" borderId="3" xfId="1" applyNumberFormat="1" applyFont="1" applyBorder="1" applyAlignment="1" applyProtection="1">
      <alignment horizontal="left" vertical="center" wrapText="1"/>
      <protection locked="0"/>
    </xf>
    <xf numFmtId="0" fontId="38" fillId="0" borderId="18" xfId="0" applyFont="1" applyBorder="1" applyAlignment="1" applyProtection="1">
      <alignment horizontal="center" vertical="center" wrapText="1"/>
      <protection locked="0"/>
    </xf>
    <xf numFmtId="0" fontId="38" fillId="0" borderId="18" xfId="0" applyFont="1" applyBorder="1" applyAlignment="1" applyProtection="1">
      <alignment horizontal="center" vertical="center"/>
      <protection locked="0"/>
    </xf>
    <xf numFmtId="0" fontId="38" fillId="0" borderId="4" xfId="0" applyFont="1" applyBorder="1" applyAlignment="1" applyProtection="1">
      <alignment horizontal="center" vertical="center" wrapText="1"/>
      <protection locked="0"/>
    </xf>
    <xf numFmtId="0" fontId="38" fillId="0" borderId="3" xfId="0" applyFont="1" applyBorder="1" applyAlignment="1" applyProtection="1">
      <alignment horizontal="left" vertical="center"/>
      <protection locked="0"/>
    </xf>
    <xf numFmtId="0" fontId="39" fillId="4" borderId="3" xfId="0" applyFont="1" applyFill="1" applyBorder="1" applyAlignment="1" applyProtection="1">
      <alignment horizontal="left" vertical="center" wrapText="1"/>
      <protection hidden="1"/>
    </xf>
    <xf numFmtId="9" fontId="38" fillId="0" borderId="18" xfId="0" applyNumberFormat="1" applyFont="1" applyBorder="1" applyAlignment="1" applyProtection="1">
      <alignment horizontal="center" vertical="center" wrapText="1"/>
      <protection locked="0"/>
    </xf>
    <xf numFmtId="0" fontId="38" fillId="0" borderId="3" xfId="0" applyFont="1" applyBorder="1" applyAlignment="1" applyProtection="1">
      <alignment horizontal="left" vertical="center" wrapText="1"/>
      <protection locked="0"/>
    </xf>
    <xf numFmtId="14" fontId="38" fillId="0" borderId="19" xfId="0" applyNumberFormat="1" applyFont="1" applyBorder="1" applyAlignment="1" applyProtection="1">
      <alignment horizontal="center" vertical="center" wrapText="1"/>
      <protection locked="0"/>
    </xf>
    <xf numFmtId="14" fontId="38" fillId="3" borderId="30" xfId="0" applyNumberFormat="1" applyFont="1" applyFill="1" applyBorder="1" applyAlignment="1" applyProtection="1">
      <alignment horizontal="center" vertical="center" wrapText="1"/>
      <protection locked="0"/>
    </xf>
    <xf numFmtId="0" fontId="39" fillId="10" borderId="3" xfId="0" applyFont="1" applyFill="1" applyBorder="1" applyAlignment="1" applyProtection="1">
      <alignment horizontal="left" vertical="center"/>
      <protection hidden="1"/>
    </xf>
    <xf numFmtId="0" fontId="38" fillId="0" borderId="3" xfId="7" applyFont="1" applyFill="1" applyBorder="1" applyAlignment="1">
      <alignment horizontal="left" vertical="center" wrapText="1"/>
    </xf>
    <xf numFmtId="14" fontId="38" fillId="0" borderId="30" xfId="0" applyNumberFormat="1" applyFont="1" applyFill="1" applyBorder="1" applyAlignment="1" applyProtection="1">
      <alignment horizontal="center" vertical="center" wrapText="1"/>
      <protection locked="0"/>
    </xf>
    <xf numFmtId="14" fontId="38" fillId="0" borderId="3" xfId="0" applyNumberFormat="1" applyFont="1" applyBorder="1" applyAlignment="1">
      <alignment horizontal="center" vertical="center"/>
    </xf>
    <xf numFmtId="0" fontId="38" fillId="0" borderId="3" xfId="0" applyFont="1" applyBorder="1" applyAlignment="1">
      <alignment horizontal="left" vertical="center" textRotation="90"/>
    </xf>
    <xf numFmtId="9" fontId="38" fillId="0" borderId="3" xfId="0" applyNumberFormat="1" applyFont="1" applyBorder="1" applyAlignment="1">
      <alignment horizontal="left" vertical="center"/>
    </xf>
    <xf numFmtId="0" fontId="39" fillId="0" borderId="3" xfId="0" applyFont="1" applyBorder="1" applyAlignment="1" applyProtection="1">
      <alignment horizontal="left" vertical="center"/>
      <protection hidden="1"/>
    </xf>
    <xf numFmtId="0" fontId="38" fillId="0" borderId="18" xfId="0" applyFont="1" applyBorder="1" applyAlignment="1" applyProtection="1">
      <alignment horizontal="left" vertical="center" textRotation="90"/>
      <protection locked="0"/>
    </xf>
    <xf numFmtId="0" fontId="38" fillId="0" borderId="18" xfId="7" applyFont="1" applyFill="1" applyBorder="1" applyAlignment="1">
      <alignment horizontal="center" vertical="center" wrapText="1"/>
    </xf>
    <xf numFmtId="0" fontId="38" fillId="0" borderId="19" xfId="7" applyFont="1" applyFill="1" applyBorder="1" applyAlignment="1">
      <alignment horizontal="center" vertical="center" wrapText="1"/>
    </xf>
    <xf numFmtId="0" fontId="38" fillId="3" borderId="19" xfId="0" applyFont="1" applyFill="1" applyBorder="1" applyAlignment="1">
      <alignment horizontal="center" vertical="center" wrapText="1"/>
    </xf>
    <xf numFmtId="0" fontId="39" fillId="0" borderId="3" xfId="0" applyFont="1" applyBorder="1" applyAlignment="1">
      <alignment horizontal="left" vertical="center" textRotation="90" wrapText="1"/>
    </xf>
    <xf numFmtId="14" fontId="38" fillId="0" borderId="30" xfId="0" applyNumberFormat="1" applyFont="1" applyBorder="1" applyAlignment="1" applyProtection="1">
      <alignment horizontal="center" vertical="center"/>
      <protection locked="0"/>
    </xf>
    <xf numFmtId="0" fontId="39" fillId="0" borderId="3" xfId="0" applyFont="1" applyBorder="1" applyAlignment="1">
      <alignment horizontal="left" vertical="center" textRotation="90"/>
    </xf>
    <xf numFmtId="0" fontId="38" fillId="0" borderId="3" xfId="0" applyFont="1" applyBorder="1" applyAlignment="1">
      <alignment horizontal="left" vertical="center" textRotation="90" wrapText="1"/>
    </xf>
    <xf numFmtId="164" fontId="38" fillId="0" borderId="3" xfId="0" applyNumberFormat="1" applyFont="1" applyBorder="1" applyAlignment="1">
      <alignment horizontal="left" vertical="center"/>
    </xf>
    <xf numFmtId="0" fontId="39" fillId="8" borderId="3" xfId="0" applyFont="1" applyFill="1" applyBorder="1" applyAlignment="1" applyProtection="1">
      <alignment horizontal="center" vertical="center" wrapText="1"/>
      <protection hidden="1"/>
    </xf>
    <xf numFmtId="0" fontId="39" fillId="8" borderId="18" xfId="0" applyFont="1" applyFill="1" applyBorder="1" applyAlignment="1" applyProtection="1">
      <alignment horizontal="center" vertical="center" wrapText="1"/>
      <protection hidden="1"/>
    </xf>
    <xf numFmtId="0" fontId="39" fillId="8" borderId="3" xfId="0" applyFont="1" applyFill="1" applyBorder="1" applyAlignment="1" applyProtection="1">
      <alignment horizontal="center" vertical="center"/>
      <protection hidden="1"/>
    </xf>
    <xf numFmtId="0" fontId="39" fillId="8" borderId="18" xfId="0" applyFont="1" applyFill="1" applyBorder="1" applyAlignment="1" applyProtection="1">
      <alignment horizontal="center" vertical="center"/>
      <protection hidden="1"/>
    </xf>
    <xf numFmtId="0" fontId="33" fillId="0" borderId="29" xfId="0" applyFont="1" applyBorder="1" applyAlignment="1">
      <alignment horizontal="justify" vertical="top" wrapText="1"/>
    </xf>
    <xf numFmtId="0" fontId="33" fillId="0" borderId="22" xfId="0" applyFont="1" applyBorder="1" applyAlignment="1">
      <alignment horizontal="justify" vertical="top"/>
    </xf>
    <xf numFmtId="0" fontId="33" fillId="0" borderId="21" xfId="0" applyFont="1" applyBorder="1" applyAlignment="1">
      <alignment horizontal="justify" vertical="top"/>
    </xf>
    <xf numFmtId="14" fontId="38" fillId="0" borderId="3" xfId="0" applyNumberFormat="1" applyFont="1" applyBorder="1" applyAlignment="1">
      <alignment horizontal="left" vertical="center" wrapText="1"/>
    </xf>
    <xf numFmtId="0" fontId="33" fillId="0" borderId="18" xfId="0" applyFont="1" applyBorder="1" applyAlignment="1">
      <alignment horizontal="center" vertical="center" wrapText="1"/>
    </xf>
    <xf numFmtId="0" fontId="33" fillId="0" borderId="18" xfId="0" applyFont="1" applyFill="1" applyBorder="1" applyAlignment="1">
      <alignment horizontal="justify" vertical="top"/>
    </xf>
    <xf numFmtId="0" fontId="33" fillId="0" borderId="19" xfId="0" applyFont="1" applyFill="1" applyBorder="1" applyAlignment="1">
      <alignment horizontal="justify" vertical="top"/>
    </xf>
    <xf numFmtId="0" fontId="33" fillId="0" borderId="4" xfId="0" applyFont="1" applyFill="1" applyBorder="1" applyAlignment="1">
      <alignment horizontal="justify" vertical="top"/>
    </xf>
    <xf numFmtId="0" fontId="33" fillId="0" borderId="22" xfId="0" applyFont="1" applyFill="1" applyBorder="1" applyAlignment="1">
      <alignment horizontal="justify" vertical="top"/>
    </xf>
    <xf numFmtId="0" fontId="33" fillId="0" borderId="20" xfId="0" applyFont="1" applyFill="1" applyBorder="1" applyAlignment="1">
      <alignment horizontal="justify" vertical="top"/>
    </xf>
    <xf numFmtId="0" fontId="33" fillId="0" borderId="21" xfId="0" applyFont="1" applyFill="1" applyBorder="1" applyAlignment="1">
      <alignment horizontal="justify" vertical="top"/>
    </xf>
    <xf numFmtId="14" fontId="38" fillId="3" borderId="3" xfId="0" applyNumberFormat="1" applyFont="1" applyFill="1" applyBorder="1" applyAlignment="1" applyProtection="1">
      <alignment horizontal="center" vertical="center" wrapText="1"/>
      <protection locked="0"/>
    </xf>
    <xf numFmtId="0" fontId="33" fillId="0" borderId="3" xfId="0" applyFont="1" applyFill="1" applyBorder="1" applyAlignment="1">
      <alignment horizontal="justify" vertical="top"/>
    </xf>
    <xf numFmtId="14" fontId="38" fillId="14" borderId="26" xfId="0" applyNumberFormat="1" applyFont="1" applyFill="1" applyBorder="1" applyAlignment="1">
      <alignment horizontal="center" vertical="center" wrapText="1"/>
    </xf>
    <xf numFmtId="0" fontId="44" fillId="0" borderId="27" xfId="0" applyFont="1" applyBorder="1"/>
    <xf numFmtId="0" fontId="44" fillId="0" borderId="28" xfId="0" applyFont="1" applyBorder="1"/>
    <xf numFmtId="0" fontId="38" fillId="14" borderId="26" xfId="0" applyFont="1" applyFill="1" applyBorder="1" applyAlignment="1">
      <alignment horizontal="center" vertical="center" wrapText="1"/>
    </xf>
    <xf numFmtId="0" fontId="35" fillId="0" borderId="18" xfId="0" applyFont="1" applyBorder="1" applyAlignment="1">
      <alignment horizontal="justify" vertical="top" wrapText="1"/>
    </xf>
    <xf numFmtId="0" fontId="35" fillId="0" borderId="19" xfId="0" applyFont="1" applyBorder="1" applyAlignment="1">
      <alignment horizontal="justify" vertical="top" wrapText="1"/>
    </xf>
    <xf numFmtId="0" fontId="35" fillId="0" borderId="4" xfId="0" applyFont="1" applyBorder="1" applyAlignment="1">
      <alignment horizontal="justify" vertical="top" wrapText="1"/>
    </xf>
    <xf numFmtId="0" fontId="35" fillId="0" borderId="22" xfId="0" applyFont="1" applyBorder="1" applyAlignment="1">
      <alignment horizontal="justify" vertical="top" wrapText="1"/>
    </xf>
    <xf numFmtId="0" fontId="35" fillId="0" borderId="20" xfId="0" applyFont="1" applyBorder="1" applyAlignment="1">
      <alignment horizontal="justify" vertical="top" wrapText="1"/>
    </xf>
    <xf numFmtId="0" fontId="35" fillId="0" borderId="21" xfId="0" applyFont="1" applyBorder="1" applyAlignment="1">
      <alignment horizontal="justify" vertical="top" wrapText="1"/>
    </xf>
    <xf numFmtId="0" fontId="35" fillId="0" borderId="29" xfId="0" applyFont="1" applyBorder="1" applyAlignment="1">
      <alignment horizontal="justify" vertical="top" wrapText="1"/>
    </xf>
    <xf numFmtId="14" fontId="38" fillId="0" borderId="3" xfId="0" applyNumberFormat="1" applyFont="1" applyFill="1" applyBorder="1" applyAlignment="1" applyProtection="1">
      <alignment horizontal="center" vertical="center" wrapText="1"/>
      <protection locked="0"/>
    </xf>
    <xf numFmtId="0" fontId="33" fillId="0" borderId="29" xfId="0" applyFont="1" applyFill="1" applyBorder="1" applyAlignment="1">
      <alignment horizontal="justify" vertical="top" wrapText="1"/>
    </xf>
    <xf numFmtId="14" fontId="38" fillId="0" borderId="18" xfId="0" applyNumberFormat="1" applyFont="1" applyFill="1" applyBorder="1" applyAlignment="1" applyProtection="1">
      <alignment horizontal="justify" vertical="top" wrapText="1"/>
      <protection locked="0"/>
    </xf>
    <xf numFmtId="14" fontId="38" fillId="0" borderId="19" xfId="0" applyNumberFormat="1" applyFont="1" applyFill="1" applyBorder="1" applyAlignment="1" applyProtection="1">
      <alignment horizontal="justify" vertical="top" wrapText="1"/>
      <protection locked="0"/>
    </xf>
    <xf numFmtId="14" fontId="38" fillId="0" borderId="4" xfId="0" applyNumberFormat="1" applyFont="1" applyFill="1" applyBorder="1" applyAlignment="1" applyProtection="1">
      <alignment horizontal="justify" vertical="top" wrapText="1"/>
      <protection locked="0"/>
    </xf>
    <xf numFmtId="14" fontId="38" fillId="0" borderId="22" xfId="0" applyNumberFormat="1" applyFont="1" applyFill="1" applyBorder="1" applyAlignment="1" applyProtection="1">
      <alignment horizontal="justify" vertical="top" wrapText="1"/>
      <protection locked="0"/>
    </xf>
    <xf numFmtId="14" fontId="38" fillId="0" borderId="20" xfId="0" applyNumberFormat="1" applyFont="1" applyFill="1" applyBorder="1" applyAlignment="1" applyProtection="1">
      <alignment horizontal="justify" vertical="top" wrapText="1"/>
      <protection locked="0"/>
    </xf>
    <xf numFmtId="14" fontId="38" fillId="0" borderId="21" xfId="0" applyNumberFormat="1" applyFont="1" applyFill="1" applyBorder="1" applyAlignment="1" applyProtection="1">
      <alignment horizontal="justify" vertical="top" wrapText="1"/>
      <protection locked="0"/>
    </xf>
    <xf numFmtId="0" fontId="33" fillId="0" borderId="19" xfId="0" applyFont="1" applyBorder="1" applyAlignment="1">
      <alignment horizontal="center" vertical="center" wrapText="1"/>
    </xf>
    <xf numFmtId="0" fontId="33" fillId="0" borderId="4" xfId="0" applyFont="1" applyBorder="1" applyAlignment="1">
      <alignment horizontal="center" vertical="center" wrapText="1"/>
    </xf>
    <xf numFmtId="0" fontId="12" fillId="0" borderId="0" xfId="0" applyFont="1" applyAlignment="1">
      <alignment horizontal="center" vertical="center"/>
    </xf>
    <xf numFmtId="0" fontId="27" fillId="0" borderId="0" xfId="0" applyFont="1" applyAlignment="1">
      <alignment horizontal="center" vertical="center"/>
    </xf>
    <xf numFmtId="0" fontId="25" fillId="11" borderId="5" xfId="0" applyFont="1" applyFill="1" applyBorder="1" applyAlignment="1">
      <alignment horizontal="center" vertical="center" wrapText="1" readingOrder="1"/>
    </xf>
    <xf numFmtId="0" fontId="25" fillId="11" borderId="6" xfId="0" applyFont="1" applyFill="1" applyBorder="1" applyAlignment="1">
      <alignment horizontal="center" vertical="center" wrapText="1" readingOrder="1"/>
    </xf>
    <xf numFmtId="0" fontId="25" fillId="11" borderId="17" xfId="0" applyFont="1" applyFill="1" applyBorder="1" applyAlignment="1">
      <alignment horizontal="center" vertical="center" wrapText="1" readingOrder="1"/>
    </xf>
    <xf numFmtId="0" fontId="20" fillId="3" borderId="0" xfId="0" applyFont="1" applyFill="1" applyBorder="1" applyAlignment="1">
      <alignment horizontal="justify" vertical="center" wrapText="1"/>
    </xf>
    <xf numFmtId="0" fontId="22" fillId="11" borderId="14" xfId="0" applyFont="1" applyFill="1" applyBorder="1" applyAlignment="1">
      <alignment horizontal="center" vertical="center" wrapText="1" readingOrder="1"/>
    </xf>
    <xf numFmtId="0" fontId="22" fillId="11" borderId="15" xfId="0" applyFont="1" applyFill="1" applyBorder="1" applyAlignment="1">
      <alignment horizontal="center" vertical="center" wrapText="1" readingOrder="1"/>
    </xf>
    <xf numFmtId="0" fontId="22" fillId="3" borderId="12" xfId="0" applyFont="1" applyFill="1" applyBorder="1" applyAlignment="1">
      <alignment horizontal="center" vertical="center" wrapText="1" readingOrder="1"/>
    </xf>
    <xf numFmtId="0" fontId="22" fillId="3" borderId="7" xfId="0" applyFont="1" applyFill="1" applyBorder="1" applyAlignment="1">
      <alignment horizontal="center" vertical="center" wrapText="1" readingOrder="1"/>
    </xf>
    <xf numFmtId="0" fontId="22" fillId="3" borderId="4" xfId="0" applyFont="1" applyFill="1" applyBorder="1" applyAlignment="1">
      <alignment horizontal="center" vertical="center" wrapText="1" readingOrder="1"/>
    </xf>
    <xf numFmtId="0" fontId="22" fillId="3" borderId="3" xfId="0" applyFont="1" applyFill="1" applyBorder="1" applyAlignment="1">
      <alignment horizontal="center" vertical="center" wrapText="1" readingOrder="1"/>
    </xf>
    <xf numFmtId="0" fontId="22" fillId="3" borderId="9" xfId="0" applyFont="1" applyFill="1" applyBorder="1" applyAlignment="1">
      <alignment horizontal="center" vertical="center" wrapText="1" readingOrder="1"/>
    </xf>
    <xf numFmtId="0" fontId="22" fillId="3" borderId="10" xfId="0" applyFont="1" applyFill="1" applyBorder="1" applyAlignment="1">
      <alignment horizontal="center" vertical="center" wrapText="1" readingOrder="1"/>
    </xf>
  </cellXfs>
  <cellStyles count="10">
    <cellStyle name="Neutral" xfId="6" builtinId="28"/>
    <cellStyle name="Normal" xfId="0" builtinId="0"/>
    <cellStyle name="Normal - Style1 2" xfId="2" xr:uid="{00000000-0005-0000-0000-000002000000}"/>
    <cellStyle name="Normal 2" xfId="4" xr:uid="{00000000-0005-0000-0000-000003000000}"/>
    <cellStyle name="Normal 2 2" xfId="3" xr:uid="{00000000-0005-0000-0000-000004000000}"/>
    <cellStyle name="Normal 2 3" xfId="5" xr:uid="{00000000-0005-0000-0000-000005000000}"/>
    <cellStyle name="Normal 3" xfId="7" xr:uid="{00000000-0005-0000-0000-000006000000}"/>
    <cellStyle name="Normal 4" xfId="8" xr:uid="{00000000-0005-0000-0000-000007000000}"/>
    <cellStyle name="Porcentaje" xfId="1" builtinId="5"/>
    <cellStyle name="TableStyleLight1" xfId="9" xr:uid="{00000000-0005-0000-0000-000009000000}"/>
  </cellStyles>
  <dxfs count="69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z val="36"/>
      </font>
    </dxf>
    <dxf>
      <font>
        <sz val="36"/>
      </font>
    </dxf>
    <dxf>
      <font>
        <sz val="36"/>
      </font>
    </dxf>
    <dxf>
      <font>
        <sz val="36"/>
      </font>
    </dxf>
    <dxf>
      <font>
        <sz val="36"/>
      </font>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CC00"/>
      <color rgb="FFFF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63</xdr:row>
      <xdr:rowOff>0</xdr:rowOff>
    </xdr:from>
    <xdr:to>
      <xdr:col>38</xdr:col>
      <xdr:colOff>3717073</xdr:colOff>
      <xdr:row>67</xdr:row>
      <xdr:rowOff>895265</xdr:rowOff>
    </xdr:to>
    <xdr:pic>
      <xdr:nvPicPr>
        <xdr:cNvPr id="2" name="Imagen 1">
          <a:extLst>
            <a:ext uri="{FF2B5EF4-FFF2-40B4-BE49-F238E27FC236}">
              <a16:creationId xmlns:a16="http://schemas.microsoft.com/office/drawing/2014/main" id="{AFF1ADD8-B65C-45A6-891E-DA91ECD6A892}"/>
            </a:ext>
          </a:extLst>
        </xdr:cNvPr>
        <xdr:cNvPicPr/>
      </xdr:nvPicPr>
      <xdr:blipFill>
        <a:blip xmlns:r="http://schemas.openxmlformats.org/officeDocument/2006/relationships" r:embed="rId1"/>
        <a:stretch>
          <a:fillRect/>
        </a:stretch>
      </xdr:blipFill>
      <xdr:spPr>
        <a:xfrm>
          <a:off x="14426890" y="74062683"/>
          <a:ext cx="3717073" cy="2939655"/>
        </a:xfrm>
        <a:prstGeom prst="rect">
          <a:avLst/>
        </a:prstGeom>
      </xdr:spPr>
    </xdr:pic>
    <xdr:clientData/>
  </xdr:twoCellAnchor>
  <xdr:twoCellAnchor editAs="oneCell">
    <xdr:from>
      <xdr:col>39</xdr:col>
      <xdr:colOff>1</xdr:colOff>
      <xdr:row>63</xdr:row>
      <xdr:rowOff>0</xdr:rowOff>
    </xdr:from>
    <xdr:to>
      <xdr:col>39</xdr:col>
      <xdr:colOff>2834269</xdr:colOff>
      <xdr:row>68</xdr:row>
      <xdr:rowOff>3860</xdr:rowOff>
    </xdr:to>
    <xdr:pic>
      <xdr:nvPicPr>
        <xdr:cNvPr id="3" name="Imagen 2">
          <a:extLst>
            <a:ext uri="{FF2B5EF4-FFF2-40B4-BE49-F238E27FC236}">
              <a16:creationId xmlns:a16="http://schemas.microsoft.com/office/drawing/2014/main" id="{61A08C08-4FB6-4591-ACBD-4AB7816963F6}"/>
            </a:ext>
          </a:extLst>
        </xdr:cNvPr>
        <xdr:cNvPicPr/>
      </xdr:nvPicPr>
      <xdr:blipFill rotWithShape="1">
        <a:blip xmlns:r="http://schemas.openxmlformats.org/officeDocument/2006/relationships" r:embed="rId2"/>
        <a:srcRect l="36627" t="12515" r="22307" b="8895"/>
        <a:stretch/>
      </xdr:blipFill>
      <xdr:spPr bwMode="auto">
        <a:xfrm>
          <a:off x="18353050" y="74062683"/>
          <a:ext cx="2834268" cy="296339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114300</xdr:rowOff>
    </xdr:from>
    <xdr:ext cx="13511893" cy="6906986"/>
    <xdr:pic>
      <xdr:nvPicPr>
        <xdr:cNvPr id="2" name="Imagen 1">
          <a:extLst>
            <a:ext uri="{FF2B5EF4-FFF2-40B4-BE49-F238E27FC236}">
              <a16:creationId xmlns:a16="http://schemas.microsoft.com/office/drawing/2014/main" id="{0639BE67-8240-46E1-A703-80AC7007A131}"/>
            </a:ext>
          </a:extLst>
        </xdr:cNvPr>
        <xdr:cNvPicPr>
          <a:picLocks noChangeAspect="1"/>
        </xdr:cNvPicPr>
      </xdr:nvPicPr>
      <xdr:blipFill rotWithShape="1">
        <a:blip xmlns:r="http://schemas.openxmlformats.org/officeDocument/2006/relationships" r:embed="rId1"/>
        <a:srcRect l="18889" t="23180" r="19411" b="20511"/>
        <a:stretch/>
      </xdr:blipFill>
      <xdr:spPr>
        <a:xfrm>
          <a:off x="0" y="304800"/>
          <a:ext cx="13511893" cy="6906986"/>
        </a:xfrm>
        <a:prstGeom prst="rect">
          <a:avLst/>
        </a:prstGeom>
      </xdr:spPr>
    </xdr:pic>
    <xdr:clientData/>
  </xdr:oneCellAnchor>
  <xdr:oneCellAnchor>
    <xdr:from>
      <xdr:col>20</xdr:col>
      <xdr:colOff>133350</xdr:colOff>
      <xdr:row>3</xdr:row>
      <xdr:rowOff>133350</xdr:rowOff>
    </xdr:from>
    <xdr:ext cx="11620500" cy="6800850"/>
    <xdr:pic>
      <xdr:nvPicPr>
        <xdr:cNvPr id="3" name="Imagen 2">
          <a:extLst>
            <a:ext uri="{FF2B5EF4-FFF2-40B4-BE49-F238E27FC236}">
              <a16:creationId xmlns:a16="http://schemas.microsoft.com/office/drawing/2014/main" id="{A08A911A-E7EB-4FA5-8DAC-8436F6A6F7DA}"/>
            </a:ext>
          </a:extLst>
        </xdr:cNvPr>
        <xdr:cNvPicPr>
          <a:picLocks noChangeAspect="1"/>
        </xdr:cNvPicPr>
      </xdr:nvPicPr>
      <xdr:blipFill rotWithShape="1">
        <a:blip xmlns:r="http://schemas.openxmlformats.org/officeDocument/2006/relationships" r:embed="rId2"/>
        <a:srcRect l="16107" t="22659" r="15509" b="8582"/>
        <a:stretch/>
      </xdr:blipFill>
      <xdr:spPr>
        <a:xfrm>
          <a:off x="15373350" y="704850"/>
          <a:ext cx="11620500" cy="6800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11\Downloads\13082021%20RIESGOS%20GESTION%20DEL%20TALENTO%20HUM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da11\Downloads\15092021%20PRELIMINAR%20%20RIESGOS%20GESTI&#211;N%20%20COMUNIC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da11\Downloads\14122021%20MAPA%20DE%20RIESGOS%20T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da11\Downloads\24022022%20MAPA%20DE%20RIESGOS%20GESTI&#211;N%20JURIDICA%20VALIDADO%20LIDER%20DEL%20PROCES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da11\Downloads\Copia%20de%2010092021%20MAPA%20DE%20RIESGOS%20CONTROL%20DISCIPLINARIO%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da11\Downloads\27082021%20MAPA%20DE%20RIESGOS%20GESTION%20DOCUMENT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da11\Downloads\MAPA%20DE%20RIESGOS%20GESTI&#211;N%20DE%20ASUNTOS%20LOCALES%2017%20marzo%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da11\Downloads\MAPA%20DE%20RIESGOS%20CONTRUCCIONES%2011%20marzo%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da11\Downloads\MAPA%20DE%20RIESGOS%20PLANEACI&#211;N%20DE%20LA%20GESTI&#211;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da11\Downloads\MAPA%20DE%20RIESGOS%20SERVICIO%20A%20LA%20CIUDADAN&#205;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da11\Downloads\MAPA%20DE%20RIESGOS%20RECURSOS%20FISICOS%20FINAL%201911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da11\Downloads\Matriz%20de%20Riesgos%20Proceso%20AByS%2024-02-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da11\Downloads\MAPA%20DE%20RIESGOS%20GESTI&#211;N%20FINANCIERA%200103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Vigencia%202022\PAAC-2022\Mapa%20de%20riesgos%20Gesti&#243;n%20STR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igencia%202022\PAAC-2022\MAPA%20DE%20RIESGOS%20STP_0704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Vigencia%202022/PAAC-2022/Mapa%20de%20riesgos%20Gesti&#243;n%20STR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igencia%202022/PAAC-2022/MAPA%20DE%20RIESGOS%20STP_07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2)"/>
      <sheetName val="Hoja2"/>
      <sheetName val="Matriz Calor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8">
      <pivotArea field="1" type="button" dataOnly="0" labelOnly="1" outline="0" axis="axisRow" fieldPosition="1"/>
    </format>
    <format dxfId="7">
      <pivotArea dataOnly="0" labelOnly="1" outline="0" fieldPosition="0">
        <references count="1">
          <reference field="0" count="1">
            <x v="0"/>
          </reference>
        </references>
      </pivotArea>
    </format>
    <format dxfId="6">
      <pivotArea dataOnly="0" labelOnly="1" outline="0" fieldPosition="0">
        <references count="1">
          <reference field="0" count="1">
            <x v="1"/>
          </reference>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6"/>
  <sheetViews>
    <sheetView tabSelected="1" topLeftCell="A3" zoomScale="68" zoomScaleNormal="68" workbookViewId="0">
      <pane ySplit="1" topLeftCell="A134" activePane="bottomLeft" state="frozen"/>
      <selection activeCell="A3" sqref="A3"/>
      <selection pane="bottomLeft" activeCell="K143" sqref="K142:K143"/>
    </sheetView>
  </sheetViews>
  <sheetFormatPr baseColWidth="10" defaultColWidth="72.44140625" defaultRowHeight="15.6"/>
  <cols>
    <col min="1" max="1" width="23.6640625" style="58" customWidth="1"/>
    <col min="2" max="2" width="34.109375" style="61" customWidth="1"/>
    <col min="3" max="3" width="26.88671875" style="61" customWidth="1"/>
    <col min="4" max="4" width="34.88671875" style="61" customWidth="1"/>
    <col min="5" max="5" width="55.33203125" style="58" customWidth="1"/>
    <col min="6" max="6" width="22" style="58" customWidth="1"/>
    <col min="7" max="8" width="23.6640625" style="58" customWidth="1"/>
    <col min="9" max="9" width="12.109375" style="58" customWidth="1"/>
    <col min="10" max="10" width="21.6640625" style="58" customWidth="1"/>
    <col min="11" max="11" width="23.6640625" style="58" customWidth="1"/>
    <col min="12" max="12" width="27.44140625" style="58" customWidth="1"/>
    <col min="13" max="15" width="23.6640625" style="58" hidden="1" customWidth="1"/>
    <col min="16" max="16" width="19.6640625" style="58" hidden="1" customWidth="1"/>
    <col min="17" max="17" width="44.33203125" style="58" hidden="1" customWidth="1"/>
    <col min="18" max="18" width="60.5546875" style="58" hidden="1" customWidth="1"/>
    <col min="19" max="19" width="50.5546875" style="58" hidden="1" customWidth="1"/>
    <col min="20" max="20" width="53.88671875" style="58" hidden="1" customWidth="1"/>
    <col min="21" max="21" width="52.33203125" style="58" hidden="1" customWidth="1"/>
    <col min="22" max="22" width="38.33203125" style="58" hidden="1" customWidth="1"/>
    <col min="23" max="23" width="40.88671875" style="58" hidden="1" customWidth="1"/>
    <col min="24" max="24" width="20.6640625" style="61" hidden="1" customWidth="1"/>
    <col min="25" max="27" width="20.6640625" style="58" hidden="1" customWidth="1"/>
    <col min="28" max="28" width="20.6640625" style="58" customWidth="1"/>
    <col min="29" max="29" width="14" style="58" customWidth="1"/>
    <col min="30" max="30" width="34.109375" style="58" customWidth="1"/>
    <col min="31" max="31" width="17.88671875" style="58" customWidth="1"/>
    <col min="32" max="32" width="34.109375" style="58" customWidth="1"/>
    <col min="33" max="33" width="16.109375" style="58" customWidth="1"/>
    <col min="34" max="34" width="20.6640625" style="58" customWidth="1"/>
    <col min="35" max="35" width="23.5546875" style="58" customWidth="1"/>
    <col min="36" max="36" width="31.5546875" style="58" customWidth="1"/>
    <col min="37" max="37" width="28" style="58" customWidth="1"/>
    <col min="38" max="38" width="38.109375" style="58" customWidth="1"/>
    <col min="39" max="39" width="58.88671875" style="58" customWidth="1"/>
    <col min="40" max="40" width="71.33203125" style="58" customWidth="1"/>
    <col min="41" max="41" width="80.33203125" style="63" customWidth="1"/>
    <col min="42" max="47" width="72.44140625" style="372"/>
    <col min="48" max="16384" width="72.44140625" style="58"/>
  </cols>
  <sheetData>
    <row r="1" spans="1:67" s="62" customFormat="1" hidden="1">
      <c r="A1" s="64"/>
      <c r="B1" s="509" t="s">
        <v>115</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64"/>
      <c r="AM1" s="64"/>
      <c r="AN1" s="64"/>
      <c r="AO1" s="318"/>
      <c r="AP1" s="367"/>
      <c r="AQ1" s="367"/>
      <c r="AR1" s="367"/>
      <c r="AS1" s="367"/>
      <c r="AT1" s="367"/>
      <c r="AU1" s="367"/>
    </row>
    <row r="2" spans="1:67" ht="36" hidden="1" customHeight="1">
      <c r="A2" s="493" t="s">
        <v>175</v>
      </c>
      <c r="B2" s="493" t="s">
        <v>0</v>
      </c>
      <c r="C2" s="493"/>
      <c r="D2" s="493"/>
      <c r="E2" s="494" t="s">
        <v>149</v>
      </c>
      <c r="F2" s="487" t="s">
        <v>31</v>
      </c>
      <c r="G2" s="493" t="s">
        <v>3</v>
      </c>
      <c r="H2" s="487" t="s">
        <v>76</v>
      </c>
      <c r="I2" s="487" t="s">
        <v>81</v>
      </c>
      <c r="J2" s="487" t="s">
        <v>36</v>
      </c>
      <c r="K2" s="493" t="s">
        <v>3</v>
      </c>
      <c r="L2" s="487" t="s">
        <v>39</v>
      </c>
      <c r="M2" s="488" t="s">
        <v>9</v>
      </c>
      <c r="N2" s="487" t="s">
        <v>132</v>
      </c>
      <c r="O2" s="487"/>
      <c r="P2" s="487"/>
      <c r="Q2" s="487"/>
      <c r="R2" s="487"/>
      <c r="S2" s="487"/>
      <c r="T2" s="487"/>
      <c r="U2" s="487" t="s">
        <v>10</v>
      </c>
      <c r="V2" s="487" t="s">
        <v>6</v>
      </c>
      <c r="W2" s="487"/>
      <c r="X2" s="487"/>
      <c r="Y2" s="487"/>
      <c r="Z2" s="487"/>
      <c r="AA2" s="487"/>
      <c r="AB2" s="488" t="s">
        <v>114</v>
      </c>
      <c r="AC2" s="488" t="s">
        <v>37</v>
      </c>
      <c r="AD2" s="488" t="s">
        <v>3</v>
      </c>
      <c r="AE2" s="488" t="s">
        <v>38</v>
      </c>
      <c r="AF2" s="488" t="s">
        <v>3</v>
      </c>
      <c r="AG2" s="488" t="s">
        <v>40</v>
      </c>
      <c r="AH2" s="488" t="s">
        <v>27</v>
      </c>
      <c r="AI2" s="487" t="s">
        <v>32</v>
      </c>
      <c r="AJ2" s="487" t="s">
        <v>33</v>
      </c>
      <c r="AK2" s="101"/>
      <c r="AL2" s="487" t="s">
        <v>139</v>
      </c>
      <c r="AM2" s="480" t="s">
        <v>176</v>
      </c>
      <c r="AN2" s="480"/>
      <c r="AO2" s="487" t="s">
        <v>177</v>
      </c>
      <c r="AP2" s="368"/>
      <c r="AQ2" s="368"/>
      <c r="AR2" s="368"/>
      <c r="AS2" s="368"/>
      <c r="AT2" s="368"/>
      <c r="AU2" s="368"/>
      <c r="AV2" s="57"/>
      <c r="AW2" s="57"/>
      <c r="AX2" s="57"/>
      <c r="AY2" s="57"/>
      <c r="AZ2" s="57"/>
      <c r="BA2" s="57"/>
      <c r="BB2" s="57"/>
      <c r="BC2" s="57"/>
      <c r="BD2" s="57"/>
      <c r="BE2" s="57"/>
      <c r="BF2" s="57"/>
      <c r="BG2" s="57"/>
      <c r="BH2" s="57"/>
      <c r="BI2" s="57"/>
      <c r="BJ2" s="57"/>
      <c r="BK2" s="57"/>
      <c r="BL2" s="57"/>
      <c r="BM2" s="57"/>
      <c r="BN2" s="57"/>
      <c r="BO2" s="57"/>
    </row>
    <row r="3" spans="1:67" s="60" customFormat="1" ht="119.25" customHeight="1">
      <c r="A3" s="493"/>
      <c r="B3" s="101" t="s">
        <v>140</v>
      </c>
      <c r="C3" s="101" t="s">
        <v>141</v>
      </c>
      <c r="D3" s="101" t="s">
        <v>142</v>
      </c>
      <c r="E3" s="494"/>
      <c r="F3" s="487"/>
      <c r="G3" s="493"/>
      <c r="H3" s="487"/>
      <c r="I3" s="487"/>
      <c r="J3" s="493"/>
      <c r="K3" s="493"/>
      <c r="L3" s="487"/>
      <c r="M3" s="488"/>
      <c r="N3" s="101" t="s">
        <v>143</v>
      </c>
      <c r="O3" s="101" t="s">
        <v>133</v>
      </c>
      <c r="P3" s="101" t="s">
        <v>134</v>
      </c>
      <c r="Q3" s="101" t="s">
        <v>135</v>
      </c>
      <c r="R3" s="101" t="s">
        <v>148</v>
      </c>
      <c r="S3" s="101" t="s">
        <v>136</v>
      </c>
      <c r="T3" s="101" t="s">
        <v>137</v>
      </c>
      <c r="U3" s="487"/>
      <c r="V3" s="72" t="s">
        <v>11</v>
      </c>
      <c r="W3" s="72" t="s">
        <v>15</v>
      </c>
      <c r="X3" s="72" t="s">
        <v>26</v>
      </c>
      <c r="Y3" s="72" t="s">
        <v>16</v>
      </c>
      <c r="Z3" s="72" t="s">
        <v>19</v>
      </c>
      <c r="AA3" s="72" t="s">
        <v>22</v>
      </c>
      <c r="AB3" s="488"/>
      <c r="AC3" s="488"/>
      <c r="AD3" s="488"/>
      <c r="AE3" s="488"/>
      <c r="AF3" s="488"/>
      <c r="AG3" s="488"/>
      <c r="AH3" s="488"/>
      <c r="AI3" s="487"/>
      <c r="AJ3" s="487"/>
      <c r="AK3" s="101" t="s">
        <v>1237</v>
      </c>
      <c r="AL3" s="487" t="s">
        <v>139</v>
      </c>
      <c r="AM3" s="73" t="s">
        <v>1204</v>
      </c>
      <c r="AN3" s="373" t="s">
        <v>1002</v>
      </c>
      <c r="AO3" s="487"/>
      <c r="AP3" s="369"/>
      <c r="AQ3" s="369"/>
      <c r="AR3" s="369"/>
      <c r="AS3" s="369"/>
      <c r="AT3" s="369"/>
      <c r="AU3" s="369"/>
      <c r="AV3" s="59"/>
      <c r="AW3" s="59"/>
      <c r="AX3" s="59"/>
      <c r="AY3" s="59"/>
      <c r="AZ3" s="59"/>
      <c r="BA3" s="59"/>
      <c r="BB3" s="59"/>
      <c r="BC3" s="59"/>
      <c r="BD3" s="59"/>
      <c r="BE3" s="59"/>
      <c r="BF3" s="59"/>
      <c r="BG3" s="59"/>
      <c r="BH3" s="59"/>
      <c r="BI3" s="59"/>
      <c r="BJ3" s="59"/>
      <c r="BK3" s="59"/>
      <c r="BL3" s="59"/>
      <c r="BM3" s="59"/>
      <c r="BN3" s="59"/>
      <c r="BO3" s="59"/>
    </row>
    <row r="4" spans="1:67" s="166" customFormat="1" ht="144" customHeight="1">
      <c r="A4" s="428" t="s">
        <v>1205</v>
      </c>
      <c r="B4" s="495" t="s">
        <v>168</v>
      </c>
      <c r="C4" s="495" t="s">
        <v>169</v>
      </c>
      <c r="D4" s="153" t="s">
        <v>170</v>
      </c>
      <c r="E4" s="497">
        <v>115</v>
      </c>
      <c r="F4" s="500" t="str">
        <f>IF(E4&lt;=0,"",IF(E4&lt;=2,"Muy Baja",IF(E4&lt;=24,"Baja",IF(E4&lt;=500,"Media",IF(E4&lt;=5000,"Alta","Muy Alta")))))</f>
        <v>Media</v>
      </c>
      <c r="G4" s="492">
        <f>IF(F4="","",IF(F4="Muy Baja",0.2,IF(F4="Baja",0.4,IF(F4="Media",0.6,IF(F4="Alta",0.8,IF(F4="Muy Alta",1,))))))</f>
        <v>0.6</v>
      </c>
      <c r="H4" s="501" t="s">
        <v>126</v>
      </c>
      <c r="I4" s="492" t="str">
        <f>IF(NOT(ISERROR(MATCH(H4,'Tabla Impacto'!$B$221:$B$223,0))),'Tabla Impacto'!$F$223&amp;"Por favor no seleccionar los criterios de impacto(Afectación Económica o presupuestal y Pérdida Reputacional)",H4)</f>
        <v xml:space="preserve">     El riesgo afecta la imagen de la entidad con algunos usuarios de relevancia frente al logro de los objetivos</v>
      </c>
      <c r="J4" s="485" t="str">
        <f>IF(OR(I4='Tabla Impacto'!$C$11,I4='Tabla Impacto'!$D$11),"Leve",IF(OR(I4='Tabla Impacto'!$C$12,I4='Tabla Impacto'!$D$12),"Menor",IF(OR(I4='Tabla Impacto'!$C$13,I4='Tabla Impacto'!$D$13),"Moderado",IF(OR(I4='Tabla Impacto'!$C$14,I4='Tabla Impacto'!$D$14),"Mayor",IF(OR(I4='Tabla Impacto'!$C$15,I4='Tabla Impacto'!$D$15),"Catastrófico","")))))</f>
        <v>Moderado</v>
      </c>
      <c r="K4" s="486">
        <f>IF(J4="","",IF(J4="Leve",0.2,IF(J4="Menor",0.4,IF(J4="Moderado",0.6,IF(J4="Mayor",0.8,IF(J4="Catastrófico",1,))))))</f>
        <v>0.6</v>
      </c>
      <c r="L4" s="490" t="str">
        <f>IF(OR(AND(F4="Muy Baja",J4="Leve"),AND(F4="Muy Baja",J4="Menor"),AND(F4="Baja",J4="Leve")),"Bajo",IF(OR(AND(F4="Muy baja",J4="Moderado"),AND(F4="Baja",J4="Menor"),AND(F4="Baja",J4="Moderado"),AND(F4="Media",J4="Leve"),AND(F4="Media",J4="Menor"),AND(F4="Media",J4="Moderado"),AND(F4="Alta",J4="Leve"),AND(F4="Alta",J4="Menor")),"Moderado",IF(OR(AND(F4="Muy Baja",J4="Mayor"),AND(F4="Baja",J4="Mayor"),AND(F4="Media",J4="Mayor"),AND(F4="Alta",J4="Moderado"),AND(F4="Alta",J4="Mayor"),AND(F4="Muy Alta",J4="Leve"),AND(F4="Muy Alta",J4="Menor"),AND(F4="Muy Alta",J4="Moderado"),AND(F4="Muy Alta",J4="Mayor")),"Alto",IF(OR(AND(F4="Muy Baja",J4="Catastrófico"),AND(F4="Baja",J4="Catastrófico"),AND(F4="Media",J4="Catastrófico"),AND(F4="Alta",J4="Catastrófico"),AND(F4="Muy Alta",J4="Catastrófico")),"Extremo",""))))</f>
        <v>Moderado</v>
      </c>
      <c r="M4" s="154">
        <v>1</v>
      </c>
      <c r="N4" s="155" t="s">
        <v>138</v>
      </c>
      <c r="O4" s="156" t="s">
        <v>146</v>
      </c>
      <c r="P4" s="156" t="s">
        <v>153</v>
      </c>
      <c r="Q4" s="157" t="s">
        <v>154</v>
      </c>
      <c r="R4" s="156" t="s">
        <v>150</v>
      </c>
      <c r="S4" s="156" t="s">
        <v>155</v>
      </c>
      <c r="T4" s="156" t="s">
        <v>151</v>
      </c>
      <c r="U4" s="158" t="str">
        <f t="shared" ref="U4:U8" si="0">IF(OR(V4="Preventivo",V4="Detectivo"),"Probabilidad",IF(V4="Correctivo","Impacto",""))</f>
        <v>Probabilidad</v>
      </c>
      <c r="V4" s="159" t="s">
        <v>13</v>
      </c>
      <c r="W4" s="160" t="s">
        <v>7</v>
      </c>
      <c r="X4" s="161" t="str">
        <f t="shared" ref="X4:X8" si="1">IF(AND(V4="Preventivo",W4="Automático"),"50%",IF(AND(V4="Preventivo",W4="Manual"),"40%",IF(AND(V4="Detectivo",W4="Automático"),"40%",IF(AND(V4="Detectivo",W4="Manual"),"30%",IF(AND(V4="Correctivo",W4="Automático"),"35%",IF(AND(V4="Correctivo",W4="Manual"),"25%",""))))))</f>
        <v>30%</v>
      </c>
      <c r="Y4" s="160" t="s">
        <v>17</v>
      </c>
      <c r="Z4" s="160" t="s">
        <v>20</v>
      </c>
      <c r="AA4" s="160" t="s">
        <v>98</v>
      </c>
      <c r="AB4" s="162">
        <f>IFERROR(IF(U4="Probabilidad",(G4-(+G4*X4)),IF(U4="Impacto",G4,"")),"")</f>
        <v>0.42</v>
      </c>
      <c r="AC4" s="163" t="str">
        <f>IFERROR(IF(AB4="","",IF(AB4&lt;=0.2,"Muy Baja",IF(AB4&lt;=0.4,"Baja",IF(AB4&lt;=0.6,"Media",IF(AB4&lt;=0.8,"Alta","Muy Alta"))))),"")</f>
        <v>Media</v>
      </c>
      <c r="AD4" s="161">
        <f>+AB4</f>
        <v>0.42</v>
      </c>
      <c r="AE4" s="163" t="str">
        <f t="shared" ref="AE4:AE8" si="2">IFERROR(IF(AF4="","",IF(AF4&lt;=0.2,"Leve",IF(AF4&lt;=0.4,"Menor",IF(AF4&lt;=0.6,"Moderado",IF(AF4&lt;=0.8,"Mayor","Catastrófico"))))),"")</f>
        <v>Moderado</v>
      </c>
      <c r="AF4" s="164">
        <v>0.6</v>
      </c>
      <c r="AG4" s="165" t="str">
        <f t="shared" ref="AG4:AG8" si="3">IFERROR(IF(OR(AND(AC4="Muy Baja",AE4="Leve"),AND(AC4="Muy Baja",AE4="Menor"),AND(AC4="Baja",AE4="Leve")),"Bajo",IF(OR(AND(AC4="Muy baja",AE4="Moderado"),AND(AC4="Baja",AE4="Menor"),AND(AC4="Baja",AE4="Moderado"),AND(AC4="Media",AE4="Leve"),AND(AC4="Media",AE4="Menor"),AND(AC4="Media",AE4="Moderado"),AND(AC4="Alta",AE4="Leve"),AND(AC4="Alta",AE4="Menor")),"Moderado",IF(OR(AND(AC4="Muy Baja",AE4="Mayor"),AND(AC4="Baja",AE4="Mayor"),AND(AC4="Media",AE4="Mayor"),AND(AC4="Alta",AE4="Moderado"),AND(AC4="Alta",AE4="Mayor"),AND(AC4="Muy Alta",AE4="Leve"),AND(AC4="Muy Alta",AE4="Menor"),AND(AC4="Muy Alta",AE4="Moderado"),AND(AC4="Muy Alta",AE4="Mayor")),"Alto",IF(OR(AND(AC4="Muy Baja",AE4="Catastrófico"),AND(AC4="Baja",AE4="Catastrófico"),AND(AC4="Media",AE4="Catastrófico"),AND(AC4="Alta",AE4="Catastrófico"),AND(AC4="Muy Alta",AE4="Catastrófico")),"Extremo","")))),"")</f>
        <v>Moderado</v>
      </c>
      <c r="AH4" s="496" t="s">
        <v>29</v>
      </c>
      <c r="AI4" s="495" t="s">
        <v>152</v>
      </c>
      <c r="AJ4" s="483" t="s">
        <v>138</v>
      </c>
      <c r="AK4" s="489">
        <v>44926</v>
      </c>
      <c r="AL4" s="483" t="s">
        <v>144</v>
      </c>
      <c r="AM4" s="481" t="s">
        <v>1206</v>
      </c>
      <c r="AN4" s="478" t="s">
        <v>1207</v>
      </c>
      <c r="AO4" s="481" t="s">
        <v>1233</v>
      </c>
      <c r="AP4" s="370"/>
      <c r="AQ4" s="370"/>
      <c r="AR4" s="370"/>
      <c r="AS4" s="370"/>
      <c r="AT4" s="370"/>
      <c r="AU4" s="370"/>
    </row>
    <row r="5" spans="1:67" s="166" customFormat="1" ht="120" customHeight="1">
      <c r="A5" s="428"/>
      <c r="B5" s="495"/>
      <c r="C5" s="495"/>
      <c r="D5" s="153" t="s">
        <v>1208</v>
      </c>
      <c r="E5" s="498"/>
      <c r="F5" s="500"/>
      <c r="G5" s="492"/>
      <c r="H5" s="501"/>
      <c r="I5" s="492"/>
      <c r="J5" s="485"/>
      <c r="K5" s="486"/>
      <c r="L5" s="490"/>
      <c r="M5" s="154">
        <v>2</v>
      </c>
      <c r="N5" s="155" t="s">
        <v>138</v>
      </c>
      <c r="O5" s="156" t="s">
        <v>146</v>
      </c>
      <c r="P5" s="156" t="s">
        <v>153</v>
      </c>
      <c r="Q5" s="156" t="s">
        <v>164</v>
      </c>
      <c r="R5" s="156" t="s">
        <v>163</v>
      </c>
      <c r="S5" s="156" t="s">
        <v>165</v>
      </c>
      <c r="T5" s="156" t="s">
        <v>1209</v>
      </c>
      <c r="U5" s="158" t="str">
        <f t="shared" si="0"/>
        <v>Probabilidad</v>
      </c>
      <c r="V5" s="159" t="s">
        <v>12</v>
      </c>
      <c r="W5" s="160" t="s">
        <v>7</v>
      </c>
      <c r="X5" s="161" t="str">
        <f t="shared" si="1"/>
        <v>40%</v>
      </c>
      <c r="Y5" s="160" t="s">
        <v>17</v>
      </c>
      <c r="Z5" s="160" t="s">
        <v>20</v>
      </c>
      <c r="AA5" s="160" t="s">
        <v>98</v>
      </c>
      <c r="AB5" s="162">
        <f>IFERROR(IF(U5="Probabilidad",(G5-(+G5*X5)),IF(U5="Impacto",G5,"")),"")</f>
        <v>0</v>
      </c>
      <c r="AC5" s="163" t="str">
        <f t="shared" ref="AC5:AC8" si="4">IFERROR(IF(AB5="","",IF(AB5&lt;=0.2,"Muy Baja",IF(AB5&lt;=0.4,"Baja",IF(AB5&lt;=0.6,"Media",IF(AB5&lt;=0.8,"Alta","Muy Alta"))))),"")</f>
        <v>Muy Baja</v>
      </c>
      <c r="AD5" s="161">
        <f t="shared" ref="AD5:AD8" si="5">+AB5</f>
        <v>0</v>
      </c>
      <c r="AE5" s="163" t="str">
        <f t="shared" si="2"/>
        <v>Moderado</v>
      </c>
      <c r="AF5" s="164">
        <v>0.6</v>
      </c>
      <c r="AG5" s="165" t="str">
        <f t="shared" si="3"/>
        <v>Moderado</v>
      </c>
      <c r="AH5" s="496"/>
      <c r="AI5" s="495"/>
      <c r="AJ5" s="483"/>
      <c r="AK5" s="489"/>
      <c r="AL5" s="483"/>
      <c r="AM5" s="482"/>
      <c r="AN5" s="479"/>
      <c r="AO5" s="482"/>
      <c r="AP5" s="370"/>
      <c r="AQ5" s="370"/>
      <c r="AR5" s="370"/>
      <c r="AS5" s="370"/>
      <c r="AT5" s="370"/>
      <c r="AU5" s="370"/>
    </row>
    <row r="6" spans="1:67" s="166" customFormat="1" ht="120" customHeight="1">
      <c r="A6" s="428"/>
      <c r="B6" s="495"/>
      <c r="C6" s="495"/>
      <c r="D6" s="167" t="s">
        <v>1210</v>
      </c>
      <c r="E6" s="499"/>
      <c r="F6" s="500"/>
      <c r="G6" s="492"/>
      <c r="H6" s="501"/>
      <c r="I6" s="492"/>
      <c r="J6" s="485"/>
      <c r="K6" s="486"/>
      <c r="L6" s="490"/>
      <c r="M6" s="154">
        <v>3</v>
      </c>
      <c r="N6" s="168" t="s">
        <v>138</v>
      </c>
      <c r="O6" s="157" t="s">
        <v>147</v>
      </c>
      <c r="P6" s="156" t="s">
        <v>153</v>
      </c>
      <c r="Q6" s="157" t="s">
        <v>174</v>
      </c>
      <c r="R6" s="157" t="s">
        <v>156</v>
      </c>
      <c r="S6" s="157" t="s">
        <v>1211</v>
      </c>
      <c r="T6" s="156" t="s">
        <v>1003</v>
      </c>
      <c r="U6" s="169" t="str">
        <f t="shared" si="0"/>
        <v>Impacto</v>
      </c>
      <c r="V6" s="170" t="s">
        <v>14</v>
      </c>
      <c r="W6" s="160" t="s">
        <v>7</v>
      </c>
      <c r="X6" s="161" t="str">
        <f t="shared" si="1"/>
        <v>25%</v>
      </c>
      <c r="Y6" s="160" t="s">
        <v>17</v>
      </c>
      <c r="Z6" s="160" t="s">
        <v>20</v>
      </c>
      <c r="AA6" s="160" t="s">
        <v>98</v>
      </c>
      <c r="AB6" s="162">
        <f t="shared" ref="AB6:AB8" si="6">IFERROR(IF(U6="Probabilidad",(G6-(+G6*X6)),IF(U6="Impacto",G6,"")),"")</f>
        <v>0</v>
      </c>
      <c r="AC6" s="163" t="str">
        <f t="shared" si="4"/>
        <v>Muy Baja</v>
      </c>
      <c r="AD6" s="161">
        <f t="shared" si="5"/>
        <v>0</v>
      </c>
      <c r="AE6" s="163" t="str">
        <f t="shared" si="2"/>
        <v>Moderado</v>
      </c>
      <c r="AF6" s="164">
        <v>0.6</v>
      </c>
      <c r="AG6" s="165" t="str">
        <f t="shared" si="3"/>
        <v>Moderado</v>
      </c>
      <c r="AH6" s="496"/>
      <c r="AI6" s="495"/>
      <c r="AJ6" s="483"/>
      <c r="AK6" s="489"/>
      <c r="AL6" s="483"/>
      <c r="AM6" s="482"/>
      <c r="AN6" s="479"/>
      <c r="AO6" s="482"/>
      <c r="AP6" s="370"/>
      <c r="AQ6" s="370"/>
      <c r="AR6" s="370"/>
      <c r="AS6" s="370"/>
      <c r="AT6" s="370"/>
      <c r="AU6" s="370"/>
    </row>
    <row r="7" spans="1:67" s="166" customFormat="1" ht="131.25" customHeight="1">
      <c r="A7" s="428"/>
      <c r="B7" s="495" t="s">
        <v>171</v>
      </c>
      <c r="C7" s="495" t="s">
        <v>172</v>
      </c>
      <c r="D7" s="153" t="s">
        <v>157</v>
      </c>
      <c r="E7" s="502">
        <v>115</v>
      </c>
      <c r="F7" s="500" t="str">
        <f>IF(E7&lt;=0,"",IF(E7&lt;=2,"Muy Baja",IF(E7&lt;=24,"Baja",IF(E7&lt;=500,"Media",IF(E7&lt;=5000,"Alta","Muy Alta")))))</f>
        <v>Media</v>
      </c>
      <c r="G7" s="492">
        <f>IF(F7="","",IF(F7="Muy Baja",0.2,IF(F7="Baja",0.4,IF(F7="Media",0.6,IF(F7="Alta",0.8,IF(F7="Muy Alta",1,))))))</f>
        <v>0.6</v>
      </c>
      <c r="H7" s="503" t="s">
        <v>126</v>
      </c>
      <c r="I7" s="484" t="str">
        <f>IF(NOT(ISERROR(MATCH(H7,'Tabla Impacto'!$B$221:$B$223,0))),'Tabla Impacto'!$F$223&amp;"Por favor no seleccionar los criterios de impacto(Afectación Económica o presupuestal y Pérdida Reputacional)",H7)</f>
        <v xml:space="preserve">     El riesgo afecta la imagen de la entidad con algunos usuarios de relevancia frente al logro de los objetivos</v>
      </c>
      <c r="J7" s="485" t="str">
        <f>IF(OR(I7='Tabla Impacto'!$C$11,I7='Tabla Impacto'!$D$11),"Leve",IF(OR(I7='Tabla Impacto'!$C$12,I7='Tabla Impacto'!$D$12),"Menor",IF(OR(I7='Tabla Impacto'!$C$13,I7='Tabla Impacto'!$D$13),"Moderado",IF(OR(I7='Tabla Impacto'!$C$14,I7='Tabla Impacto'!$D$14),"Mayor",IF(OR(I7='Tabla Impacto'!$C$15,I7='Tabla Impacto'!$D$15),"Catastrófico","")))))</f>
        <v>Moderado</v>
      </c>
      <c r="K7" s="486">
        <f>IF(J7="","",IF(J7="Leve",0.2,IF(J7="Menor",0.4,IF(J7="Moderado",0.6,IF(J7="Mayor",0.8,IF(J7="Catastrófico",1,))))))</f>
        <v>0.6</v>
      </c>
      <c r="L7" s="490" t="str">
        <f>IF(OR(AND(F7="Muy Baja",J7="Leve"),AND(F7="Muy Baja",J7="Menor"),AND(F7="Baja",J7="Leve")),"Bajo",IF(OR(AND(F7="Muy baja",J7="Moderado"),AND(F7="Baja",J7="Menor"),AND(F7="Baja",J7="Moderado"),AND(F7="Media",J7="Leve"),AND(F7="Media",J7="Menor"),AND(F7="Media",J7="Moderado"),AND(F7="Alta",J7="Leve"),AND(F7="Alta",J7="Menor")),"Moderado",IF(OR(AND(F7="Muy Baja",J7="Mayor"),AND(F7="Baja",J7="Mayor"),AND(F7="Media",J7="Mayor"),AND(F7="Alta",J7="Moderado"),AND(F7="Alta",J7="Mayor"),AND(F7="Muy Alta",J7="Leve"),AND(F7="Muy Alta",J7="Menor"),AND(F7="Muy Alta",J7="Moderado"),AND(F7="Muy Alta",J7="Mayor")),"Alto",IF(OR(AND(F7="Muy Baja",J7="Catastrófico"),AND(F7="Baja",J7="Catastrófico"),AND(F7="Media",J7="Catastrófico"),AND(F7="Alta",J7="Catastrófico"),AND(F7="Muy Alta",J7="Catastrófico")),"Extremo",""))))</f>
        <v>Moderado</v>
      </c>
      <c r="M7" s="154">
        <v>1</v>
      </c>
      <c r="N7" s="171" t="s">
        <v>138</v>
      </c>
      <c r="O7" s="156" t="s">
        <v>145</v>
      </c>
      <c r="P7" s="156" t="s">
        <v>153</v>
      </c>
      <c r="Q7" s="156" t="s">
        <v>166</v>
      </c>
      <c r="R7" s="156" t="s">
        <v>1212</v>
      </c>
      <c r="S7" s="156" t="s">
        <v>158</v>
      </c>
      <c r="T7" s="156" t="s">
        <v>167</v>
      </c>
      <c r="U7" s="158" t="str">
        <f t="shared" si="0"/>
        <v>Probabilidad</v>
      </c>
      <c r="V7" s="159" t="s">
        <v>12</v>
      </c>
      <c r="W7" s="160" t="s">
        <v>7</v>
      </c>
      <c r="X7" s="161" t="str">
        <f t="shared" si="1"/>
        <v>40%</v>
      </c>
      <c r="Y7" s="160" t="s">
        <v>18</v>
      </c>
      <c r="Z7" s="160" t="s">
        <v>20</v>
      </c>
      <c r="AA7" s="160" t="s">
        <v>98</v>
      </c>
      <c r="AB7" s="162">
        <f t="shared" si="6"/>
        <v>0.36</v>
      </c>
      <c r="AC7" s="163" t="str">
        <f>IFERROR(IF(AB7="","",IF(AB7&lt;=0.2,"Muy Baja",IF(AB7&lt;=0.4,"Baja",IF(AB7&lt;=0.6,"Media",IF(AB7&lt;=0.8,"Alta","Muy Alta"))))),"")</f>
        <v>Baja</v>
      </c>
      <c r="AD7" s="161">
        <f t="shared" si="5"/>
        <v>0.36</v>
      </c>
      <c r="AE7" s="163" t="str">
        <f t="shared" si="2"/>
        <v>Moderado</v>
      </c>
      <c r="AF7" s="164">
        <f>IFERROR(IF(U7="Impacto",(K7-(+K7*X7)),IF(U7="Probabilidad",K7,"")),"")</f>
        <v>0.6</v>
      </c>
      <c r="AG7" s="165" t="str">
        <f t="shared" si="3"/>
        <v>Moderado</v>
      </c>
      <c r="AH7" s="491" t="s">
        <v>29</v>
      </c>
      <c r="AI7" s="428" t="s">
        <v>1213</v>
      </c>
      <c r="AJ7" s="483" t="s">
        <v>138</v>
      </c>
      <c r="AK7" s="489">
        <v>44926</v>
      </c>
      <c r="AL7" s="483" t="s">
        <v>1214</v>
      </c>
      <c r="AM7" s="481" t="s">
        <v>1215</v>
      </c>
      <c r="AN7" s="478" t="s">
        <v>1216</v>
      </c>
      <c r="AO7" s="481" t="s">
        <v>1234</v>
      </c>
      <c r="AP7" s="370"/>
      <c r="AQ7" s="370"/>
      <c r="AR7" s="370"/>
      <c r="AS7" s="370"/>
      <c r="AT7" s="370"/>
      <c r="AU7" s="370"/>
    </row>
    <row r="8" spans="1:67" s="166" customFormat="1" ht="207" customHeight="1">
      <c r="A8" s="428"/>
      <c r="B8" s="495"/>
      <c r="C8" s="495"/>
      <c r="D8" s="172" t="s">
        <v>159</v>
      </c>
      <c r="E8" s="502"/>
      <c r="F8" s="500"/>
      <c r="G8" s="492"/>
      <c r="H8" s="503"/>
      <c r="I8" s="484">
        <f>IF(NOT(ISERROR(MATCH(H8,_xlfn.ANCHORARRAY(#REF!),0))),#REF!&amp;"Por favor no seleccionar los criterios de impacto",H8)</f>
        <v>0</v>
      </c>
      <c r="J8" s="485"/>
      <c r="K8" s="486"/>
      <c r="L8" s="490"/>
      <c r="M8" s="173">
        <v>2</v>
      </c>
      <c r="N8" s="174" t="s">
        <v>138</v>
      </c>
      <c r="O8" s="175" t="s">
        <v>145</v>
      </c>
      <c r="P8" s="175" t="s">
        <v>153</v>
      </c>
      <c r="Q8" s="175" t="s">
        <v>173</v>
      </c>
      <c r="R8" s="175" t="s">
        <v>160</v>
      </c>
      <c r="S8" s="175" t="s">
        <v>161</v>
      </c>
      <c r="T8" s="176" t="s">
        <v>162</v>
      </c>
      <c r="U8" s="177" t="str">
        <f t="shared" si="0"/>
        <v>Impacto</v>
      </c>
      <c r="V8" s="178" t="s">
        <v>14</v>
      </c>
      <c r="W8" s="179" t="s">
        <v>7</v>
      </c>
      <c r="X8" s="180" t="str">
        <f t="shared" si="1"/>
        <v>25%</v>
      </c>
      <c r="Y8" s="179" t="s">
        <v>18</v>
      </c>
      <c r="Z8" s="179" t="s">
        <v>20</v>
      </c>
      <c r="AA8" s="179" t="s">
        <v>98</v>
      </c>
      <c r="AB8" s="181">
        <f t="shared" si="6"/>
        <v>0</v>
      </c>
      <c r="AC8" s="182" t="str">
        <f t="shared" si="4"/>
        <v>Muy Baja</v>
      </c>
      <c r="AD8" s="180">
        <f t="shared" si="5"/>
        <v>0</v>
      </c>
      <c r="AE8" s="182" t="str">
        <f t="shared" si="2"/>
        <v>Moderado</v>
      </c>
      <c r="AF8" s="183">
        <v>0.6</v>
      </c>
      <c r="AG8" s="184" t="str">
        <f t="shared" si="3"/>
        <v>Moderado</v>
      </c>
      <c r="AH8" s="491"/>
      <c r="AI8" s="428"/>
      <c r="AJ8" s="483"/>
      <c r="AK8" s="489"/>
      <c r="AL8" s="483"/>
      <c r="AM8" s="482"/>
      <c r="AN8" s="479"/>
      <c r="AO8" s="482"/>
      <c r="AP8" s="370"/>
      <c r="AQ8" s="370"/>
      <c r="AR8" s="370"/>
      <c r="AS8" s="370"/>
      <c r="AT8" s="370"/>
      <c r="AU8" s="370"/>
    </row>
    <row r="9" spans="1:67" s="63" customFormat="1" ht="104.25" customHeight="1">
      <c r="A9" s="513" t="s">
        <v>225</v>
      </c>
      <c r="B9" s="505" t="s">
        <v>181</v>
      </c>
      <c r="C9" s="505" t="s">
        <v>182</v>
      </c>
      <c r="D9" s="113" t="s">
        <v>183</v>
      </c>
      <c r="E9" s="475" t="s">
        <v>184</v>
      </c>
      <c r="F9" s="510" t="s">
        <v>43</v>
      </c>
      <c r="G9" s="472">
        <v>0.4</v>
      </c>
      <c r="H9" s="472" t="s">
        <v>124</v>
      </c>
      <c r="I9" s="472" t="str">
        <f>IF(NOT(ISERROR(MATCH(H9,'[1]Tabla Impacto'!$B$221:$B$223,0))),'[1]Tabla Impacto'!$F$223&amp;"Por favor no seleccionar los criterios de impacto(Afectación Económica o presupuestal y Pérdida Reputacional)",H9)</f>
        <v xml:space="preserve">     El riesgo afecta la imagen de alguna área de la organización</v>
      </c>
      <c r="J9" s="511" t="str">
        <f>IF(OR(I9='[1]Tabla Impacto'!$C$11,I9='[1]Tabla Impacto'!$D$11),"Leve",IF(OR(I9='[1]Tabla Impacto'!$C$12,I9='[1]Tabla Impacto'!$D$12),"Menor",IF(OR(I9='[1]Tabla Impacto'!$C$13,I9='[1]Tabla Impacto'!$D$13),"Moderado",IF(OR(I9='[1]Tabla Impacto'!$C$14,I9='[1]Tabla Impacto'!$D$14),"Mayor",IF(OR(I9='[1]Tabla Impacto'!$C$15,I9='[1]Tabla Impacto'!$D$15),"Catastrófico","")))))</f>
        <v>Leve</v>
      </c>
      <c r="K9" s="472">
        <f>IF(J9="","",IF(J9="Leve",0.2,IF(J9="Menor",0.4,IF(J9="Moderado",0.6,IF(J9="Mayor",0.8,IF(J9="Catastrófico",1,))))))</f>
        <v>0.2</v>
      </c>
      <c r="L9" s="504" t="str">
        <f>IF(OR(AND(F9="Muy Baja",J9="Leve"),AND(F9="Muy Baja",J9="Menor"),AND(F9="Baja",J9="Leve")),"Bajo",IF(OR(AND(F9="Muy baja",J9="Moderado"),AND(F9="Baja",J9="Menor"),AND(F9="Baja",J9="Moderado"),AND(F9="Media",J9="Leve"),AND(F9="Media",J9="Menor"),AND(F9="Media",J9="Moderado"),AND(F9="Alta",J9="Leve"),AND(F9="Alta",J9="Menor")),"Moderado",IF(OR(AND(F9="Muy Baja",J9="Mayor"),AND(F9="Baja",J9="Mayor"),AND(F9="Media",J9="Mayor"),AND(F9="Alta",J9="Moderado"),AND(F9="Alta",J9="Mayor"),AND(F9="Muy Alta",J9="Leve"),AND(F9="Muy Alta",J9="Menor"),AND(F9="Muy Alta",J9="Moderado"),AND(F9="Muy Alta",J9="Mayor")),"Alto",IF(OR(AND(F9="Muy Baja",J9="Catastrófico"),AND(F9="Baja",J9="Catastrófico"),AND(F9="Media",J9="Catastrófico"),AND(F9="Alta",J9="Catastrófico"),AND(F9="Muy Alta",J9="Catastrófico")),"Extremo",""))))</f>
        <v>Bajo</v>
      </c>
      <c r="M9" s="185">
        <v>1</v>
      </c>
      <c r="N9" s="505" t="s">
        <v>185</v>
      </c>
      <c r="O9" s="186" t="s">
        <v>186</v>
      </c>
      <c r="P9" s="186" t="s">
        <v>187</v>
      </c>
      <c r="Q9" s="186" t="s">
        <v>1217</v>
      </c>
      <c r="R9" s="186" t="s">
        <v>1218</v>
      </c>
      <c r="S9" s="186" t="s">
        <v>188</v>
      </c>
      <c r="T9" s="186" t="s">
        <v>1219</v>
      </c>
      <c r="U9" s="185" t="str">
        <f t="shared" ref="U9:U16" si="7">IF(OR(V9="Preventivo",V9="Detectivo"),"Probabilidad",IF(V9="Correctivo","Impacto",""))</f>
        <v>Probabilidad</v>
      </c>
      <c r="V9" s="187" t="s">
        <v>12</v>
      </c>
      <c r="W9" s="187" t="s">
        <v>7</v>
      </c>
      <c r="X9" s="119" t="str">
        <f>IF(AND(V9="Preventivo",W9="Automático"),"50%",IF(AND(V9="Preventivo",W9="Manual"),"40%",IF(AND(V9="Detectivo",W9="Automático"),"40%",IF(AND(V9="Detectivo",W9="Manual"),"30%",IF(AND(V9="Correctivo",W9="Automático"),"35%",IF(AND(V9="Correctivo",W9="Manual"),"25%",""))))))</f>
        <v>40%</v>
      </c>
      <c r="Y9" s="187" t="s">
        <v>18</v>
      </c>
      <c r="Z9" s="187" t="s">
        <v>20</v>
      </c>
      <c r="AA9" s="187" t="s">
        <v>98</v>
      </c>
      <c r="AB9" s="188">
        <f>IFERROR(IF(U9="Probabilidad",(G9-(+G9*X9)),IF(U9="Impacto",G9,"")),"")</f>
        <v>0.24</v>
      </c>
      <c r="AC9" s="189" t="str">
        <f t="shared" ref="AC9:AC16" si="8">IFERROR(IF(AB9="","",IF(AB9&lt;=0.2,"Muy Baja",IF(AB9&lt;=0.4,"Baja",IF(AB9&lt;=0.6,"Media",IF(AB9&lt;=0.8,"Alta","Muy Alta"))))),"")</f>
        <v>Baja</v>
      </c>
      <c r="AD9" s="119">
        <f>+AB9</f>
        <v>0.24</v>
      </c>
      <c r="AE9" s="189" t="str">
        <f t="shared" ref="AE9:AE16" si="9">IFERROR(IF(AF9="","",IF(AF9&lt;=0.2,"Leve",IF(AF9&lt;=0.4,"Menor",IF(AF9&lt;=0.6,"Moderado",IF(AF9&lt;=0.8,"Mayor","Catastrófico"))))),"")</f>
        <v>Leve</v>
      </c>
      <c r="AF9" s="119">
        <f>IFERROR(IF(U9="Impacto",(K9-(+K9*X9)),IF(U9="Probabilidad",K9,"")),"")</f>
        <v>0.2</v>
      </c>
      <c r="AG9" s="190" t="str">
        <f t="shared" ref="AG9:AG15" si="10">IFERROR(IF(OR(AND(AC9="Muy Baja",AE9="Leve"),AND(AC9="Muy Baja",AE9="Menor"),AND(AC9="Baja",AE9="Leve")),"Bajo",IF(OR(AND(AC9="Muy baja",AE9="Moderado"),AND(AC9="Baja",AE9="Menor"),AND(AC9="Baja",AE9="Moderado"),AND(AC9="Media",AE9="Leve"),AND(AC9="Media",AE9="Menor"),AND(AC9="Media",AE9="Moderado"),AND(AC9="Alta",AE9="Leve"),AND(AC9="Alta",AE9="Menor")),"Moderado",IF(OR(AND(AC9="Muy Baja",AE9="Mayor"),AND(AC9="Baja",AE9="Mayor"),AND(AC9="Media",AE9="Mayor"),AND(AC9="Alta",AE9="Moderado"),AND(AC9="Alta",AE9="Mayor"),AND(AC9="Muy Alta",AE9="Leve"),AND(AC9="Muy Alta",AE9="Menor"),AND(AC9="Muy Alta",AE9="Moderado"),AND(AC9="Muy Alta",AE9="Mayor")),"Alto",IF(OR(AND(AC9="Muy Baja",AE9="Catastrófico"),AND(AC9="Baja",AE9="Catastrófico"),AND(AC9="Media",AE9="Catastrófico"),AND(AC9="Alta",AE9="Catastrófico"),AND(AC9="Muy Alta",AE9="Catastrófico")),"Extremo","")))),"")</f>
        <v>Bajo</v>
      </c>
      <c r="AH9" s="506" t="s">
        <v>29</v>
      </c>
      <c r="AI9" s="505" t="s">
        <v>189</v>
      </c>
      <c r="AJ9" s="512" t="s">
        <v>190</v>
      </c>
      <c r="AK9" s="512" t="s">
        <v>190</v>
      </c>
      <c r="AL9" s="670" t="s">
        <v>191</v>
      </c>
      <c r="AM9" s="674" t="s">
        <v>1220</v>
      </c>
      <c r="AN9" s="677" t="s">
        <v>1221</v>
      </c>
      <c r="AO9" s="430" t="s">
        <v>1222</v>
      </c>
      <c r="AP9" s="371"/>
      <c r="AQ9" s="371"/>
      <c r="AR9" s="371"/>
      <c r="AS9" s="371"/>
      <c r="AT9" s="371"/>
      <c r="AU9" s="371"/>
      <c r="AV9" s="191"/>
      <c r="AW9" s="102"/>
      <c r="AX9" s="102"/>
      <c r="AY9" s="102"/>
    </row>
    <row r="10" spans="1:67" s="63" customFormat="1" ht="104.25" customHeight="1">
      <c r="A10" s="513"/>
      <c r="B10" s="505"/>
      <c r="C10" s="505"/>
      <c r="D10" s="113" t="s">
        <v>192</v>
      </c>
      <c r="E10" s="475"/>
      <c r="F10" s="510"/>
      <c r="G10" s="472"/>
      <c r="H10" s="472"/>
      <c r="I10" s="472"/>
      <c r="J10" s="511"/>
      <c r="K10" s="472"/>
      <c r="L10" s="504"/>
      <c r="M10" s="185">
        <v>2</v>
      </c>
      <c r="N10" s="505"/>
      <c r="O10" s="186" t="s">
        <v>186</v>
      </c>
      <c r="P10" s="186" t="s">
        <v>187</v>
      </c>
      <c r="Q10" s="186" t="s">
        <v>193</v>
      </c>
      <c r="R10" s="186" t="s">
        <v>1223</v>
      </c>
      <c r="S10" s="186" t="s">
        <v>1224</v>
      </c>
      <c r="T10" s="186" t="s">
        <v>1225</v>
      </c>
      <c r="U10" s="185" t="str">
        <f t="shared" si="7"/>
        <v>Probabilidad</v>
      </c>
      <c r="V10" s="187" t="s">
        <v>12</v>
      </c>
      <c r="W10" s="187" t="s">
        <v>7</v>
      </c>
      <c r="X10" s="119" t="str">
        <f>IF(AND(V10="Preventivo",W10="Automático"),"50%",IF(AND(V10="Preventivo",W10="Manual"),"40%",IF(AND(V10="Detectivo",W10="Automático"),"40%",IF(AND(V10="Detectivo",W10="Manual"),"30%",IF(AND(V10="Correctivo",W10="Automático"),"35%",IF(AND(V10="Correctivo",W10="Manual"),"25%",""))))))</f>
        <v>40%</v>
      </c>
      <c r="Y10" s="187" t="s">
        <v>18</v>
      </c>
      <c r="Z10" s="187" t="s">
        <v>20</v>
      </c>
      <c r="AA10" s="187" t="s">
        <v>98</v>
      </c>
      <c r="AB10" s="188">
        <f>IFERROR(IF(AND(U9="Probabilidad",U10="Probabilidad"),(AD9-(+AD9*X10)),IF(U10="Probabilidad",(G9-(+G9*X10)),IF(U10="Impacto",AD9,""))),"")</f>
        <v>0.14399999999999999</v>
      </c>
      <c r="AC10" s="189" t="str">
        <f t="shared" si="8"/>
        <v>Muy Baja</v>
      </c>
      <c r="AD10" s="119">
        <v>0.14399999999999999</v>
      </c>
      <c r="AE10" s="189" t="str">
        <f t="shared" si="9"/>
        <v>Leve</v>
      </c>
      <c r="AF10" s="119">
        <f>IFERROR(IF(AND(U9="Impacto",U10="Impacto"),(AF9-(+AF9*X10)),IF(U10="Impacto",(#REF!-(+#REF!*X10)),IF(U10="Probabilidad",AF9,""))),"")</f>
        <v>0.2</v>
      </c>
      <c r="AG10" s="190" t="str">
        <f t="shared" si="10"/>
        <v>Bajo</v>
      </c>
      <c r="AH10" s="506"/>
      <c r="AI10" s="505"/>
      <c r="AJ10" s="512"/>
      <c r="AK10" s="512"/>
      <c r="AL10" s="671"/>
      <c r="AM10" s="675"/>
      <c r="AN10" s="678"/>
      <c r="AO10" s="430"/>
      <c r="AP10" s="371"/>
      <c r="AQ10" s="371"/>
      <c r="AR10" s="371"/>
      <c r="AS10" s="371"/>
      <c r="AT10" s="371"/>
      <c r="AU10" s="371"/>
      <c r="AV10" s="191"/>
      <c r="AW10" s="102"/>
      <c r="AX10" s="102"/>
      <c r="AY10" s="102"/>
    </row>
    <row r="11" spans="1:67" s="63" customFormat="1" ht="104.25" customHeight="1">
      <c r="A11" s="513"/>
      <c r="B11" s="505"/>
      <c r="C11" s="505"/>
      <c r="D11" s="113" t="s">
        <v>194</v>
      </c>
      <c r="E11" s="475"/>
      <c r="F11" s="510"/>
      <c r="G11" s="472"/>
      <c r="H11" s="472"/>
      <c r="I11" s="472"/>
      <c r="J11" s="511"/>
      <c r="K11" s="472"/>
      <c r="L11" s="504"/>
      <c r="M11" s="185">
        <v>3</v>
      </c>
      <c r="N11" s="505"/>
      <c r="O11" s="186" t="s">
        <v>186</v>
      </c>
      <c r="P11" s="192" t="s">
        <v>187</v>
      </c>
      <c r="Q11" s="186" t="s">
        <v>195</v>
      </c>
      <c r="R11" s="186" t="s">
        <v>196</v>
      </c>
      <c r="S11" s="186" t="s">
        <v>197</v>
      </c>
      <c r="T11" s="186" t="s">
        <v>1226</v>
      </c>
      <c r="U11" s="185" t="str">
        <f t="shared" si="7"/>
        <v>Probabilidad</v>
      </c>
      <c r="V11" s="187" t="s">
        <v>12</v>
      </c>
      <c r="W11" s="187" t="s">
        <v>7</v>
      </c>
      <c r="X11" s="119" t="str">
        <f>IF(AND(V11="Preventivo",W11="Automático"),"50%",IF(AND(V11="Preventivo",W11="Manual"),"40%",IF(AND(V11="Detectivo",W11="Automático"),"40%",IF(AND(V11="Detectivo",W11="Manual"),"30%",IF(AND(V11="Correctivo",W11="Automático"),"35%",IF(AND(V11="Correctivo",W11="Manual"),"25%",""))))))</f>
        <v>40%</v>
      </c>
      <c r="Y11" s="187" t="s">
        <v>18</v>
      </c>
      <c r="Z11" s="187" t="s">
        <v>20</v>
      </c>
      <c r="AA11" s="187" t="s">
        <v>98</v>
      </c>
      <c r="AB11" s="188">
        <f>IFERROR(IF(AND(U10="Probabilidad",U11="Probabilidad"),(AD10-(+AD10*X11)),IF(U11="Probabilidad",(G10-(+G10*X11)),IF(U11="Impacto",AD10,""))),"")</f>
        <v>8.6399999999999991E-2</v>
      </c>
      <c r="AC11" s="189" t="str">
        <f t="shared" si="8"/>
        <v>Muy Baja</v>
      </c>
      <c r="AD11" s="119">
        <v>8.5999999999999993E-2</v>
      </c>
      <c r="AE11" s="189" t="str">
        <f t="shared" si="9"/>
        <v>Leve</v>
      </c>
      <c r="AF11" s="119">
        <f>IFERROR(IF(AND(U10="Impacto",U11="Impacto"),(AF10-(+AF10*X11)),IF(AND(U10="Probabilidad",U11="Impacto"),(AF9-(+AF9*X11)),IF(U11="Probabilidad",AF10,""))),"")</f>
        <v>0.2</v>
      </c>
      <c r="AG11" s="190" t="str">
        <f t="shared" si="10"/>
        <v>Bajo</v>
      </c>
      <c r="AH11" s="506"/>
      <c r="AI11" s="505"/>
      <c r="AJ11" s="512"/>
      <c r="AK11" s="512"/>
      <c r="AL11" s="671"/>
      <c r="AM11" s="675"/>
      <c r="AN11" s="678"/>
      <c r="AO11" s="430"/>
      <c r="AP11" s="371"/>
      <c r="AQ11" s="371"/>
      <c r="AR11" s="371"/>
      <c r="AS11" s="371"/>
      <c r="AT11" s="371"/>
      <c r="AU11" s="371"/>
      <c r="AV11" s="191"/>
      <c r="AW11" s="102"/>
      <c r="AX11" s="102"/>
      <c r="AY11" s="102"/>
    </row>
    <row r="12" spans="1:67" s="63" customFormat="1" ht="104.25" customHeight="1">
      <c r="A12" s="513"/>
      <c r="B12" s="505"/>
      <c r="C12" s="505"/>
      <c r="D12" s="113" t="s">
        <v>198</v>
      </c>
      <c r="E12" s="475"/>
      <c r="F12" s="510"/>
      <c r="G12" s="472"/>
      <c r="H12" s="472"/>
      <c r="I12" s="472"/>
      <c r="J12" s="511"/>
      <c r="K12" s="472"/>
      <c r="L12" s="504"/>
      <c r="M12" s="185">
        <v>4</v>
      </c>
      <c r="N12" s="505"/>
      <c r="O12" s="186" t="s">
        <v>186</v>
      </c>
      <c r="P12" s="186" t="s">
        <v>199</v>
      </c>
      <c r="Q12" s="186" t="s">
        <v>200</v>
      </c>
      <c r="R12" s="186" t="s">
        <v>1227</v>
      </c>
      <c r="S12" s="186" t="s">
        <v>201</v>
      </c>
      <c r="T12" s="186" t="s">
        <v>1228</v>
      </c>
      <c r="U12" s="185" t="str">
        <f t="shared" si="7"/>
        <v>Impacto</v>
      </c>
      <c r="V12" s="187" t="s">
        <v>14</v>
      </c>
      <c r="W12" s="187" t="s">
        <v>7</v>
      </c>
      <c r="X12" s="119" t="str">
        <f>IF(AND(V12="Preventivo",W12="Automático"),"50%",IF(AND(V12="Preventivo",W12="Manual"),"40%",IF(AND(V12="Detectivo",W12="Automático"),"40%",IF(AND(V12="Detectivo",W12="Manual"),"30%",IF(AND(V12="Correctivo",W12="Automático"),"35%",IF(AND(V12="Correctivo",W12="Manual"),"25%",""))))))</f>
        <v>25%</v>
      </c>
      <c r="Y12" s="187" t="s">
        <v>18</v>
      </c>
      <c r="Z12" s="187" t="s">
        <v>20</v>
      </c>
      <c r="AA12" s="187" t="s">
        <v>98</v>
      </c>
      <c r="AB12" s="188">
        <f>IFERROR(IF(AND(U11="Probabilidad",U12="Probabilidad"),(AD11-(+AD11*X12)),IF(U12="Probabilidad",(G11-(+G11*X12)),IF(U12="Impacto",AD11,""))),"")</f>
        <v>8.5999999999999993E-2</v>
      </c>
      <c r="AC12" s="189" t="str">
        <f t="shared" si="8"/>
        <v>Muy Baja</v>
      </c>
      <c r="AD12" s="119">
        <v>8.5999999999999993E-2</v>
      </c>
      <c r="AE12" s="189" t="str">
        <f t="shared" si="9"/>
        <v>Leve</v>
      </c>
      <c r="AF12" s="119">
        <f>IFERROR(IF(AND(U11="Impacto",U12="Impacto"),(AF11-(+AF11*X12)),IF(AND(U11="Probabilidad",U12="Impacto"),(AF10-(+AF10*X12)),IF(U12="Probabilidad",AF11,""))),"")</f>
        <v>0.15000000000000002</v>
      </c>
      <c r="AG12" s="190" t="str">
        <f t="shared" si="10"/>
        <v>Bajo</v>
      </c>
      <c r="AH12" s="506"/>
      <c r="AI12" s="505"/>
      <c r="AJ12" s="512"/>
      <c r="AK12" s="512"/>
      <c r="AL12" s="672"/>
      <c r="AM12" s="676"/>
      <c r="AN12" s="679"/>
      <c r="AO12" s="430"/>
      <c r="AP12" s="371"/>
      <c r="AQ12" s="371"/>
      <c r="AR12" s="371"/>
      <c r="AS12" s="371"/>
      <c r="AT12" s="371"/>
      <c r="AU12" s="371"/>
      <c r="AV12" s="191"/>
      <c r="AW12" s="102"/>
      <c r="AX12" s="102"/>
      <c r="AY12" s="102"/>
    </row>
    <row r="13" spans="1:67" ht="85.5" customHeight="1">
      <c r="A13" s="513"/>
      <c r="B13" s="505" t="s">
        <v>202</v>
      </c>
      <c r="C13" s="505" t="s">
        <v>940</v>
      </c>
      <c r="D13" s="193" t="s">
        <v>941</v>
      </c>
      <c r="E13" s="475" t="s">
        <v>203</v>
      </c>
      <c r="F13" s="510" t="s">
        <v>204</v>
      </c>
      <c r="G13" s="472">
        <v>0.2</v>
      </c>
      <c r="H13" s="472" t="s">
        <v>1026</v>
      </c>
      <c r="I13" s="472" t="str">
        <f>IF(NOT(ISERROR(MATCH(H13,'[1]Tabla Impacto'!$B$221:$B$223,0))),'[1]Tabla Impacto'!$F$223&amp;"Por favor no seleccionar los criterios de impacto(Afectación Económica o presupuestal y Pérdida Reputacional)",H13)</f>
        <v xml:space="preserve">     El riesgo afecta la imagen de la entidad internamente, de conocimiento general, nivel interno, de junta directiva y accionistas y/o de proveedores</v>
      </c>
      <c r="J13" s="471" t="str">
        <f>IF(OR(I13='[1]Tabla Impacto'!$C$11,I13='[1]Tabla Impacto'!$D$11),"Leve",IF(OR(I13='[1]Tabla Impacto'!$C$12,I13='[1]Tabla Impacto'!$D$12),"Menor",IF(OR(I13='[1]Tabla Impacto'!$C$13,I13='[1]Tabla Impacto'!$D$13),"Moderado",IF(OR(I13='[1]Tabla Impacto'!$C$14,I13='[1]Tabla Impacto'!$D$14),"Mayor",IF(OR(I13='[1]Tabla Impacto'!$C$15,I13='[1]Tabla Impacto'!$D$15),"Catastrófico","")))))</f>
        <v/>
      </c>
      <c r="K13" s="472" t="str">
        <f>IF(J13="","",IF(J13="Leve",0.2,IF(J13="Menor",0.4,IF(J13="Moderado",0.6,IF(J13="Mayor",0.8,IF(J13="Catastrófico",1,))))))</f>
        <v/>
      </c>
      <c r="L13" s="504" t="s">
        <v>71</v>
      </c>
      <c r="M13" s="194">
        <v>1</v>
      </c>
      <c r="N13" s="505" t="s">
        <v>185</v>
      </c>
      <c r="O13" s="195" t="s">
        <v>205</v>
      </c>
      <c r="P13" s="195" t="s">
        <v>187</v>
      </c>
      <c r="Q13" s="195" t="s">
        <v>206</v>
      </c>
      <c r="R13" s="195" t="s">
        <v>207</v>
      </c>
      <c r="S13" s="195" t="s">
        <v>1229</v>
      </c>
      <c r="T13" s="195" t="s">
        <v>1230</v>
      </c>
      <c r="U13" s="194" t="str">
        <f t="shared" si="7"/>
        <v>Probabilidad</v>
      </c>
      <c r="V13" s="131" t="s">
        <v>12</v>
      </c>
      <c r="W13" s="131" t="s">
        <v>7</v>
      </c>
      <c r="X13" s="132" t="str">
        <f>IF(AND(V13="Preventivo",W13="Automático"),"50%",IF(AND(V13="Preventivo",W13="Manual"),"40%",IF(AND(V13="Detectivo",W13="Automático"),"40%",IF(AND(V13="Detectivo",W13="Manual"),"30%",IF(AND(V13="Correctivo",W13="Automático"),"35%",IF(AND(V13="Correctivo",W13="Manual"),"25%",""))))))</f>
        <v>40%</v>
      </c>
      <c r="Y13" s="131" t="s">
        <v>18</v>
      </c>
      <c r="Z13" s="131" t="s">
        <v>20</v>
      </c>
      <c r="AA13" s="131" t="s">
        <v>98</v>
      </c>
      <c r="AB13" s="133">
        <f>IFERROR(IF(U13="Probabilidad",(G13-(+G13*X13)),IF(U13="Impacto",G13,"")),"")</f>
        <v>0.12</v>
      </c>
      <c r="AC13" s="134" t="str">
        <f>IFERROR(IF(AB13="","",IF(AB13&lt;=0.2,"Muy Baja",IF(AB13&lt;=0.4,"Baja",IF(AB13&lt;=0.6,"Media",IF(AB13&lt;=0.8,"Alta","Muy Alta"))))),"")</f>
        <v>Muy Baja</v>
      </c>
      <c r="AD13" s="132">
        <f t="shared" ref="AD13:AD15" si="11">+AB13</f>
        <v>0.12</v>
      </c>
      <c r="AE13" s="362" t="str">
        <f t="shared" si="9"/>
        <v/>
      </c>
      <c r="AF13" s="132" t="str">
        <f>IFERROR(IF(U13="Impacto",(K13-(+K13*X13)),IF(U13="Probabilidad",K13,"")),"")</f>
        <v/>
      </c>
      <c r="AG13" s="364" t="str">
        <f t="shared" si="10"/>
        <v/>
      </c>
      <c r="AH13" s="506" t="s">
        <v>29</v>
      </c>
      <c r="AI13" s="505" t="s">
        <v>189</v>
      </c>
      <c r="AJ13" s="475" t="s">
        <v>190</v>
      </c>
      <c r="AK13" s="475" t="s">
        <v>190</v>
      </c>
      <c r="AL13" s="673" t="s">
        <v>208</v>
      </c>
      <c r="AM13" s="430" t="s">
        <v>1231</v>
      </c>
      <c r="AN13" s="680" t="s">
        <v>942</v>
      </c>
      <c r="AO13" s="430" t="s">
        <v>1232</v>
      </c>
      <c r="AP13" s="371"/>
      <c r="AQ13" s="371"/>
      <c r="AR13" s="371"/>
      <c r="AS13" s="371"/>
      <c r="AT13" s="371"/>
      <c r="AU13" s="371"/>
      <c r="AV13" s="196"/>
      <c r="AW13" s="196"/>
      <c r="AX13" s="196"/>
      <c r="AY13" s="196"/>
    </row>
    <row r="14" spans="1:67" ht="128.25" customHeight="1">
      <c r="A14" s="513"/>
      <c r="B14" s="505"/>
      <c r="C14" s="505"/>
      <c r="D14" s="113" t="s">
        <v>209</v>
      </c>
      <c r="E14" s="475"/>
      <c r="F14" s="510"/>
      <c r="G14" s="472"/>
      <c r="H14" s="472"/>
      <c r="I14" s="472"/>
      <c r="J14" s="471"/>
      <c r="K14" s="472"/>
      <c r="L14" s="504"/>
      <c r="M14" s="185">
        <v>2</v>
      </c>
      <c r="N14" s="505"/>
      <c r="O14" s="186" t="s">
        <v>210</v>
      </c>
      <c r="P14" s="186" t="s">
        <v>187</v>
      </c>
      <c r="Q14" s="186" t="s">
        <v>211</v>
      </c>
      <c r="R14" s="186" t="s">
        <v>212</v>
      </c>
      <c r="S14" s="186" t="s">
        <v>213</v>
      </c>
      <c r="T14" s="186" t="s">
        <v>214</v>
      </c>
      <c r="U14" s="185" t="str">
        <f t="shared" si="7"/>
        <v>Impacto</v>
      </c>
      <c r="V14" s="187" t="s">
        <v>14</v>
      </c>
      <c r="W14" s="187" t="s">
        <v>7</v>
      </c>
      <c r="X14" s="119" t="str">
        <f t="shared" ref="X14:X16" si="12">IF(AND(V14="Preventivo",W14="Automático"),"50%",IF(AND(V14="Preventivo",W14="Manual"),"40%",IF(AND(V14="Detectivo",W14="Automático"),"40%",IF(AND(V14="Detectivo",W14="Manual"),"30%",IF(AND(V14="Correctivo",W14="Automático"),"35%",IF(AND(V14="Correctivo",W14="Manual"),"25%",""))))))</f>
        <v>25%</v>
      </c>
      <c r="Y14" s="187" t="s">
        <v>18</v>
      </c>
      <c r="Z14" s="187" t="s">
        <v>20</v>
      </c>
      <c r="AA14" s="187" t="s">
        <v>98</v>
      </c>
      <c r="AB14" s="188">
        <f>IFERROR(IF(AND(U13="Probabilidad",U14="Probabilidad"),(AD13-(+AD13*X14)),IF(U14="Probabilidad",(G13-(+G13*X14)),IF(U14="Impacto",AD13,""))),"")</f>
        <v>0.12</v>
      </c>
      <c r="AC14" s="189" t="str">
        <f t="shared" si="8"/>
        <v>Muy Baja</v>
      </c>
      <c r="AD14" s="119">
        <f t="shared" si="11"/>
        <v>0.12</v>
      </c>
      <c r="AE14" s="363" t="str">
        <f t="shared" si="9"/>
        <v/>
      </c>
      <c r="AF14" s="119" t="str">
        <f>IFERROR(IF(AND(U13="Impacto",U14="Impacto"),(AF9-(+AF9*X14)),IF(U14="Impacto",(#REF!-(+#REF!*X14)),IF(U14="Probabilidad",AF9,""))),"")</f>
        <v/>
      </c>
      <c r="AG14" s="135" t="s">
        <v>71</v>
      </c>
      <c r="AH14" s="506"/>
      <c r="AI14" s="505"/>
      <c r="AJ14" s="475"/>
      <c r="AK14" s="475"/>
      <c r="AL14" s="672"/>
      <c r="AM14" s="430"/>
      <c r="AN14" s="680"/>
      <c r="AO14" s="430"/>
      <c r="AP14" s="371"/>
      <c r="AQ14" s="371"/>
      <c r="AR14" s="371"/>
      <c r="AS14" s="371"/>
      <c r="AT14" s="371"/>
      <c r="AU14" s="371"/>
      <c r="AV14" s="196"/>
      <c r="AW14" s="196"/>
      <c r="AX14" s="196"/>
      <c r="AY14" s="196"/>
    </row>
    <row r="15" spans="1:67" ht="115.5" customHeight="1">
      <c r="A15" s="513"/>
      <c r="B15" s="505" t="s">
        <v>215</v>
      </c>
      <c r="C15" s="505" t="s">
        <v>216</v>
      </c>
      <c r="D15" s="505" t="s">
        <v>217</v>
      </c>
      <c r="E15" s="475" t="s">
        <v>203</v>
      </c>
      <c r="F15" s="510" t="s">
        <v>204</v>
      </c>
      <c r="G15" s="472">
        <v>0.2</v>
      </c>
      <c r="H15" s="472" t="s">
        <v>1026</v>
      </c>
      <c r="I15" s="472" t="str">
        <f>IF(NOT(ISERROR(MATCH(H15,'[1]Tabla Impacto'!$B$221:$B$223,0))),'[1]Tabla Impacto'!$F$223&amp;"Por favor no seleccionar los criterios de impacto(Afectación Económica o presupuestal y Pérdida Reputacional)",H15)</f>
        <v xml:space="preserve">     El riesgo afecta la imagen de la entidad internamente, de conocimiento general, nivel interno, de junta directiva y accionistas y/o de proveedores</v>
      </c>
      <c r="J15" s="507" t="str">
        <f>IF(OR(I15='[1]Tabla Impacto'!$C$11,I15='[1]Tabla Impacto'!$D$11),"Leve",IF(OR(I15='[1]Tabla Impacto'!$C$12,I15='[1]Tabla Impacto'!$D$12),"Menor",IF(OR(I15='[1]Tabla Impacto'!$C$13,I15='[1]Tabla Impacto'!$D$13),"Moderado",IF(OR(I15='[1]Tabla Impacto'!$C$14,I15='[1]Tabla Impacto'!$D$14),"Mayor",IF(OR(I15='[1]Tabla Impacto'!$C$15,I15='[1]Tabla Impacto'!$D$15),"Catastrófico","")))))</f>
        <v/>
      </c>
      <c r="K15" s="472" t="str">
        <f>IF(J15="","",IF(J15="Leve",0.2,IF(J15="Menor",0.4,IF(J15="Moderado",0.6,IF(J15="Mayor",0.8,IF(J15="Catastrófico",1,))))))</f>
        <v/>
      </c>
      <c r="L15" s="504" t="s">
        <v>71</v>
      </c>
      <c r="M15" s="185">
        <v>1</v>
      </c>
      <c r="N15" s="186"/>
      <c r="O15" s="186" t="s">
        <v>1027</v>
      </c>
      <c r="P15" s="186" t="s">
        <v>218</v>
      </c>
      <c r="Q15" s="186" t="s">
        <v>219</v>
      </c>
      <c r="R15" s="186" t="s">
        <v>1028</v>
      </c>
      <c r="S15" s="186" t="s">
        <v>1029</v>
      </c>
      <c r="T15" s="186" t="s">
        <v>220</v>
      </c>
      <c r="U15" s="185" t="str">
        <f t="shared" si="7"/>
        <v>Probabilidad</v>
      </c>
      <c r="V15" s="187" t="s">
        <v>13</v>
      </c>
      <c r="W15" s="187" t="s">
        <v>7</v>
      </c>
      <c r="X15" s="119" t="str">
        <f t="shared" si="12"/>
        <v>30%</v>
      </c>
      <c r="Y15" s="187" t="s">
        <v>18</v>
      </c>
      <c r="Z15" s="187" t="s">
        <v>20</v>
      </c>
      <c r="AA15" s="187" t="s">
        <v>98</v>
      </c>
      <c r="AB15" s="188">
        <f>IFERROR(IF(U15="Probabilidad",(G15-(+G15*X15)),IF(U15="Impacto",G15,"")),"")</f>
        <v>0.14000000000000001</v>
      </c>
      <c r="AC15" s="189" t="str">
        <f t="shared" si="8"/>
        <v>Muy Baja</v>
      </c>
      <c r="AD15" s="119">
        <f t="shared" si="11"/>
        <v>0.14000000000000001</v>
      </c>
      <c r="AE15" s="363" t="str">
        <f t="shared" si="9"/>
        <v/>
      </c>
      <c r="AF15" s="119" t="str">
        <f>IFERROR(IF(U15="Impacto",(K15-(+K15*X15)),IF(U15="Probabilidad",K15,"")),"")</f>
        <v/>
      </c>
      <c r="AG15" s="365" t="str">
        <f t="shared" si="10"/>
        <v/>
      </c>
      <c r="AH15" s="506" t="s">
        <v>29</v>
      </c>
      <c r="AI15" s="505" t="s">
        <v>189</v>
      </c>
      <c r="AJ15" s="475" t="s">
        <v>190</v>
      </c>
      <c r="AK15" s="475" t="s">
        <v>190</v>
      </c>
      <c r="AL15" s="673" t="s">
        <v>1030</v>
      </c>
      <c r="AM15" s="430" t="s">
        <v>1031</v>
      </c>
      <c r="AN15" s="680" t="s">
        <v>943</v>
      </c>
      <c r="AO15" s="430" t="s">
        <v>1032</v>
      </c>
      <c r="AP15" s="371"/>
      <c r="AQ15" s="371"/>
      <c r="AR15" s="371"/>
      <c r="AS15" s="371"/>
      <c r="AT15" s="371"/>
      <c r="AU15" s="371"/>
      <c r="AV15" s="196"/>
      <c r="AW15" s="196"/>
      <c r="AX15" s="196"/>
      <c r="AY15" s="196"/>
    </row>
    <row r="16" spans="1:67" ht="189" customHeight="1">
      <c r="A16" s="513"/>
      <c r="B16" s="505"/>
      <c r="C16" s="505"/>
      <c r="D16" s="505"/>
      <c r="E16" s="475"/>
      <c r="F16" s="510"/>
      <c r="G16" s="472"/>
      <c r="H16" s="472"/>
      <c r="I16" s="472"/>
      <c r="J16" s="508"/>
      <c r="K16" s="472"/>
      <c r="L16" s="504"/>
      <c r="M16" s="185">
        <v>2</v>
      </c>
      <c r="N16" s="186"/>
      <c r="O16" s="186" t="s">
        <v>1027</v>
      </c>
      <c r="P16" s="186" t="s">
        <v>218</v>
      </c>
      <c r="Q16" s="186" t="s">
        <v>221</v>
      </c>
      <c r="R16" s="186" t="s">
        <v>222</v>
      </c>
      <c r="S16" s="186" t="s">
        <v>223</v>
      </c>
      <c r="T16" s="186" t="s">
        <v>224</v>
      </c>
      <c r="U16" s="185" t="str">
        <f t="shared" si="7"/>
        <v>Probabilidad</v>
      </c>
      <c r="V16" s="187" t="s">
        <v>12</v>
      </c>
      <c r="W16" s="187" t="s">
        <v>7</v>
      </c>
      <c r="X16" s="119" t="str">
        <f t="shared" si="12"/>
        <v>40%</v>
      </c>
      <c r="Y16" s="187" t="s">
        <v>18</v>
      </c>
      <c r="Z16" s="187" t="s">
        <v>20</v>
      </c>
      <c r="AA16" s="187" t="s">
        <v>98</v>
      </c>
      <c r="AB16" s="188">
        <f>IFERROR(IF(AND(U15="Probabilidad",U16="Probabilidad"),(AD15-(+AD15*X16)),IF(U16="Probabilidad",(G15-(+G15*X16)),IF(U16="Impacto",AD15,""))),"")</f>
        <v>8.4000000000000005E-2</v>
      </c>
      <c r="AC16" s="189" t="str">
        <f t="shared" si="8"/>
        <v>Muy Baja</v>
      </c>
      <c r="AD16" s="119">
        <v>8.4000000000000005E-2</v>
      </c>
      <c r="AE16" s="363" t="str">
        <f t="shared" si="9"/>
        <v/>
      </c>
      <c r="AF16" s="119" t="str">
        <f>IFERROR(IF(AND(U15="Impacto",U16="Impacto"),(AF13-(+AF13*X16)),IF(U16="Impacto",(#REF!-(+#REF!*X16)),IF(U16="Probabilidad",AF13,""))),"")</f>
        <v/>
      </c>
      <c r="AG16" s="190" t="s">
        <v>71</v>
      </c>
      <c r="AH16" s="506"/>
      <c r="AI16" s="505"/>
      <c r="AJ16" s="475"/>
      <c r="AK16" s="475"/>
      <c r="AL16" s="672"/>
      <c r="AM16" s="430"/>
      <c r="AN16" s="680"/>
      <c r="AO16" s="430"/>
      <c r="AP16" s="371"/>
      <c r="AQ16" s="371"/>
      <c r="AR16" s="371"/>
      <c r="AS16" s="371"/>
      <c r="AT16" s="371"/>
      <c r="AU16" s="371"/>
      <c r="AV16" s="196"/>
      <c r="AW16" s="196"/>
      <c r="AX16" s="196"/>
      <c r="AY16" s="196"/>
    </row>
    <row r="17" spans="1:41" ht="45.75" customHeight="1">
      <c r="A17" s="438" t="s">
        <v>226</v>
      </c>
      <c r="B17" s="400" t="s">
        <v>227</v>
      </c>
      <c r="C17" s="514" t="s">
        <v>228</v>
      </c>
      <c r="D17" s="514" t="s">
        <v>1033</v>
      </c>
      <c r="E17" s="400" t="s">
        <v>939</v>
      </c>
      <c r="F17" s="470" t="s">
        <v>4</v>
      </c>
      <c r="G17" s="515">
        <v>0.8</v>
      </c>
      <c r="H17" s="516" t="s">
        <v>124</v>
      </c>
      <c r="I17" s="517" t="str">
        <f>IF(NOT(ISERROR(MATCH(H17,'[2]Tabla Impacto'!$B$221:$B$223,0))),'[2]Tabla Impacto'!$F$223&amp;"Por favor no seleccionar los criterios de impacto(Afectación Económica o presupuestal y Pérdida Reputacional)",H17)</f>
        <v xml:space="preserve">     El riesgo afecta la imagen de alguna área de la organización</v>
      </c>
      <c r="J17" s="470" t="s">
        <v>229</v>
      </c>
      <c r="K17" s="515">
        <v>0.2</v>
      </c>
      <c r="L17" s="527" t="str">
        <f>IF(OR(AND(F17="Muy Baja",J17="Leve"),AND(F17="Muy Baja",J17="Menor"),AND(F17="Baja",J17="Leve")),"Bajo",IF(OR(AND(F17="Muy baja",J17="Moderado"),AND(F17="Baja",J17="Menor"),AND(F17="Baja",J17="Moderado"),AND(F17="Media",J17="Leve"),AND(F17="Media",J17="Menor"),AND(F17="Media",J17="Moderado"),AND(F17="Alta",J17="Leve"),AND(F17="Alta",J17="Menor")),"Moderado",IF(OR(AND(F17="Muy Baja",J17="Mayor"),AND(F17="Baja",J17="Mayor"),AND(F17="Media",J17="Mayor"),AND(F17="Alta",J17="Moderado"),AND(F17="Alta",J17="Mayor"),AND(F17="Muy Alta",J17="Leve"),AND(F17="Muy Alta",J17="Menor"),AND(F17="Muy Alta",J17="Moderado"),AND(F17="Muy Alta",J17="Mayor")),"Alto",IF(OR(AND(F17="Muy Baja",J17="Catastrófico"),AND(F17="Baja",J17="Catastrófico"),AND(F17="Media",J17="Catastrófico"),AND(F17="Alta",J17="Catastrófico"),AND(F17="Muy Alta",J17="Catastrófico")),"Extremo",""))))</f>
        <v>Moderado</v>
      </c>
      <c r="M17" s="519">
        <v>1</v>
      </c>
      <c r="N17" s="520" t="s">
        <v>230</v>
      </c>
      <c r="O17" s="525" t="s">
        <v>230</v>
      </c>
      <c r="P17" s="525" t="s">
        <v>231</v>
      </c>
      <c r="Q17" s="520" t="s">
        <v>1034</v>
      </c>
      <c r="R17" s="525" t="s">
        <v>1035</v>
      </c>
      <c r="S17" s="525" t="s">
        <v>232</v>
      </c>
      <c r="T17" s="525" t="s">
        <v>233</v>
      </c>
      <c r="U17" s="521" t="str">
        <f>IF(OR(V17="Preventivo",V17="Detectivo"),"Probabilidad",IF(V17="Correctivo","Impacto",""))</f>
        <v>Probabilidad</v>
      </c>
      <c r="V17" s="522" t="s">
        <v>12</v>
      </c>
      <c r="W17" s="523" t="s">
        <v>7</v>
      </c>
      <c r="X17" s="474" t="str">
        <f>IF(AND(V17="Preventivo",W17="Automático"),"50%",IF(AND(V17="Preventivo",W17="Manual"),"40%",IF(AND(V17="Detectivo",W17="Automático"),"40%",IF(AND(V17="Detectivo",W17="Manual"),"30%",IF(AND(V17="Correctivo",W17="Automático"),"35%",IF(AND(V17="Correctivo",W17="Manual"),"25%",""))))))</f>
        <v>40%</v>
      </c>
      <c r="Y17" s="523" t="s">
        <v>18</v>
      </c>
      <c r="Z17" s="523" t="s">
        <v>20</v>
      </c>
      <c r="AA17" s="523" t="s">
        <v>98</v>
      </c>
      <c r="AB17" s="526">
        <f>IFERROR(IF(U17="Probabilidad",(G17-(+G17*X17)),IF(U17="Impacto",G17,"")),"")</f>
        <v>0.48</v>
      </c>
      <c r="AC17" s="473" t="str">
        <f>IFERROR(IF(AB17="","",IF(AB17&lt;=0.2,"Muy Baja",IF(AB17&lt;=0.4,"Baja",IF(AB17&lt;=0.6,"Media",IF(AB17&lt;=0.8,"Alta","Muy Alta"))))),"")</f>
        <v>Media</v>
      </c>
      <c r="AD17" s="474">
        <f>+AB17</f>
        <v>0.48</v>
      </c>
      <c r="AE17" s="473" t="str">
        <f>IFERROR(IF(AF17="","",IF(AF17&lt;=0.2,"Leve",IF(AF17&lt;=0.4,"Menor",IF(AF17&lt;=0.6,"Moderado",IF(AF17&lt;=0.8,"Mayor","Catastrófico"))))),"")</f>
        <v>Leve</v>
      </c>
      <c r="AF17" s="474">
        <f>IFERROR(IF(U17="Impacto",(K17-(+K17*X17)),IF(U17="Probabilidad",K17,"")),"")</f>
        <v>0.2</v>
      </c>
      <c r="AG17" s="524" t="str">
        <f>IFERROR(IF(OR(AND(AC17="Muy Baja",AE17="Leve"),AND(AC17="Muy Baja",AE17="Menor"),AND(AC17="Baja",AE17="Leve")),"Bajo",IF(OR(AND(AC17="Muy baja",AE17="Moderado"),AND(AC17="Baja",AE17="Menor"),AND(AC17="Baja",AE17="Moderado"),AND(AC17="Media",AE17="Leve"),AND(AC17="Media",AE17="Menor"),AND(AC17="Media",AE17="Moderado"),AND(AC17="Alta",AE17="Leve"),AND(AC17="Alta",AE17="Menor")),"Moderado",IF(OR(AND(AC17="Muy Baja",AE17="Mayor"),AND(AC17="Baja",AE17="Mayor"),AND(AC17="Media",AE17="Mayor"),AND(AC17="Alta",AE17="Moderado"),AND(AC17="Alta",AE17="Mayor"),AND(AC17="Muy Alta",AE17="Leve"),AND(AC17="Muy Alta",AE17="Menor"),AND(AC17="Muy Alta",AE17="Moderado"),AND(AC17="Muy Alta",AE17="Mayor")),"Alto",IF(OR(AND(AC17="Muy Baja",AE17="Catastrófico"),AND(AC17="Baja",AE17="Catastrófico"),AND(AC17="Media",AE17="Catastrófico"),AND(AC17="Alta",AE17="Catastrófico"),AND(AC17="Muy Alta",AE17="Catastrófico")),"Extremo","")))),"")</f>
        <v>Moderado</v>
      </c>
      <c r="AH17" s="522" t="s">
        <v>29</v>
      </c>
      <c r="AI17" s="400" t="s">
        <v>234</v>
      </c>
      <c r="AJ17" s="518" t="s">
        <v>180</v>
      </c>
      <c r="AK17" s="518" t="s">
        <v>180</v>
      </c>
      <c r="AL17" s="400" t="s">
        <v>982</v>
      </c>
      <c r="AM17" s="401" t="s">
        <v>980</v>
      </c>
      <c r="AN17" s="402" t="s">
        <v>981</v>
      </c>
      <c r="AO17" s="399" t="s">
        <v>1036</v>
      </c>
    </row>
    <row r="18" spans="1:41" ht="57" customHeight="1">
      <c r="A18" s="438"/>
      <c r="B18" s="400"/>
      <c r="C18" s="514"/>
      <c r="D18" s="514"/>
      <c r="E18" s="400"/>
      <c r="F18" s="470"/>
      <c r="G18" s="515"/>
      <c r="H18" s="516"/>
      <c r="I18" s="517">
        <f>IF(NOT(ISERROR(MATCH(H18,_xlfn.ANCHORARRAY(#REF!),0))),#REF!&amp;"Por favor no seleccionar los criterios de impacto",H18)</f>
        <v>0</v>
      </c>
      <c r="J18" s="470"/>
      <c r="K18" s="515"/>
      <c r="L18" s="527"/>
      <c r="M18" s="519"/>
      <c r="N18" s="520"/>
      <c r="O18" s="525"/>
      <c r="P18" s="525"/>
      <c r="Q18" s="520"/>
      <c r="R18" s="525"/>
      <c r="S18" s="525"/>
      <c r="T18" s="525"/>
      <c r="U18" s="521"/>
      <c r="V18" s="522"/>
      <c r="W18" s="523"/>
      <c r="X18" s="474"/>
      <c r="Y18" s="523"/>
      <c r="Z18" s="523"/>
      <c r="AA18" s="523"/>
      <c r="AB18" s="526"/>
      <c r="AC18" s="473"/>
      <c r="AD18" s="474"/>
      <c r="AE18" s="473"/>
      <c r="AF18" s="474"/>
      <c r="AG18" s="524"/>
      <c r="AH18" s="522"/>
      <c r="AI18" s="400"/>
      <c r="AJ18" s="518"/>
      <c r="AK18" s="518"/>
      <c r="AL18" s="400"/>
      <c r="AM18" s="401"/>
      <c r="AN18" s="402"/>
      <c r="AO18" s="399"/>
    </row>
    <row r="19" spans="1:41" ht="82.2">
      <c r="A19" s="438"/>
      <c r="B19" s="400"/>
      <c r="C19" s="514"/>
      <c r="D19" s="514"/>
      <c r="E19" s="400"/>
      <c r="F19" s="470"/>
      <c r="G19" s="515"/>
      <c r="H19" s="516"/>
      <c r="I19" s="517"/>
      <c r="J19" s="470"/>
      <c r="K19" s="515"/>
      <c r="L19" s="527"/>
      <c r="M19" s="76">
        <v>2</v>
      </c>
      <c r="N19" s="100" t="s">
        <v>230</v>
      </c>
      <c r="O19" s="103" t="s">
        <v>230</v>
      </c>
      <c r="P19" s="103" t="s">
        <v>231</v>
      </c>
      <c r="Q19" s="100" t="s">
        <v>235</v>
      </c>
      <c r="R19" s="103" t="s">
        <v>236</v>
      </c>
      <c r="S19" s="103" t="s">
        <v>237</v>
      </c>
      <c r="T19" s="103" t="s">
        <v>238</v>
      </c>
      <c r="U19" s="144" t="s">
        <v>2</v>
      </c>
      <c r="V19" s="123" t="s">
        <v>12</v>
      </c>
      <c r="W19" s="197" t="s">
        <v>239</v>
      </c>
      <c r="X19" s="147">
        <v>0.4</v>
      </c>
      <c r="Y19" s="197" t="s">
        <v>18</v>
      </c>
      <c r="Z19" s="197" t="s">
        <v>240</v>
      </c>
      <c r="AA19" s="197" t="s">
        <v>241</v>
      </c>
      <c r="AB19" s="145">
        <v>0.28799999999999998</v>
      </c>
      <c r="AC19" s="198" t="s">
        <v>242</v>
      </c>
      <c r="AD19" s="147">
        <v>0.28799999999999998</v>
      </c>
      <c r="AE19" s="199" t="s">
        <v>243</v>
      </c>
      <c r="AF19" s="147">
        <v>0.2</v>
      </c>
      <c r="AG19" s="200" t="s">
        <v>244</v>
      </c>
      <c r="AH19" s="522"/>
      <c r="AI19" s="400"/>
      <c r="AJ19" s="518"/>
      <c r="AK19" s="518"/>
      <c r="AL19" s="400"/>
      <c r="AM19" s="401"/>
      <c r="AN19" s="402"/>
      <c r="AO19" s="399"/>
    </row>
    <row r="20" spans="1:41">
      <c r="A20" s="438"/>
      <c r="B20" s="400"/>
      <c r="C20" s="514"/>
      <c r="D20" s="514"/>
      <c r="E20" s="400"/>
      <c r="F20" s="470"/>
      <c r="G20" s="515"/>
      <c r="H20" s="516"/>
      <c r="I20" s="517">
        <f>IF(NOT(ISERROR(MATCH(H20,_xlfn.ANCHORARRAY(#REF!),0))),#REF!&amp;"Por favor no seleccionar los criterios de impacto",H20)</f>
        <v>0</v>
      </c>
      <c r="J20" s="470"/>
      <c r="K20" s="515"/>
      <c r="L20" s="527"/>
      <c r="M20" s="519">
        <v>3</v>
      </c>
      <c r="N20" s="520" t="s">
        <v>230</v>
      </c>
      <c r="O20" s="520" t="s">
        <v>245</v>
      </c>
      <c r="P20" s="520" t="s">
        <v>246</v>
      </c>
      <c r="Q20" s="520" t="s">
        <v>247</v>
      </c>
      <c r="R20" s="520" t="s">
        <v>1037</v>
      </c>
      <c r="S20" s="520" t="s">
        <v>1038</v>
      </c>
      <c r="T20" s="520" t="s">
        <v>1039</v>
      </c>
      <c r="U20" s="521" t="str">
        <f>IF(OR(V20="Preventivo",V20="Detectivo"),"Probabilidad",IF(V20="Correctivo","Impacto",""))</f>
        <v>Probabilidad</v>
      </c>
      <c r="V20" s="522" t="s">
        <v>12</v>
      </c>
      <c r="W20" s="523" t="s">
        <v>7</v>
      </c>
      <c r="X20" s="474" t="str">
        <f t="shared" ref="X20" si="13">IF(AND(V20="Preventivo",W20="Automático"),"50%",IF(AND(V20="Preventivo",W20="Manual"),"40%",IF(AND(V20="Detectivo",W20="Automático"),"40%",IF(AND(V20="Detectivo",W20="Manual"),"30%",IF(AND(V20="Correctivo",W20="Automático"),"35%",IF(AND(V20="Correctivo",W20="Manual"),"25%",""))))))</f>
        <v>40%</v>
      </c>
      <c r="Y20" s="523" t="s">
        <v>17</v>
      </c>
      <c r="Z20" s="523" t="s">
        <v>20</v>
      </c>
      <c r="AA20" s="523" t="s">
        <v>98</v>
      </c>
      <c r="AB20" s="526" t="s">
        <v>248</v>
      </c>
      <c r="AC20" s="473" t="s">
        <v>242</v>
      </c>
      <c r="AD20" s="474" t="str">
        <f t="shared" ref="AD20" si="14">+AB20</f>
        <v>17.2%</v>
      </c>
      <c r="AE20" s="473" t="str">
        <f t="shared" ref="AE20" si="15">IFERROR(IF(AF20="","",IF(AF20&lt;=0.2,"Leve",IF(AF20&lt;=0.4,"Menor",IF(AF20&lt;=0.6,"Moderado",IF(AF20&lt;=0.8,"Mayor","Catastrófico"))))),"")</f>
        <v>Leve</v>
      </c>
      <c r="AF20" s="474">
        <v>0.2</v>
      </c>
      <c r="AG20" s="524" t="str">
        <f t="shared" ref="AG20" si="16">IFERROR(IF(OR(AND(AC20="Muy Baja",AE20="Leve"),AND(AC20="Muy Baja",AE20="Menor"),AND(AC20="Baja",AE20="Leve")),"Bajo",IF(OR(AND(AC20="Muy baja",AE20="Moderado"),AND(AC20="Baja",AE20="Menor"),AND(AC20="Baja",AE20="Moderado"),AND(AC20="Media",AE20="Leve"),AND(AC20="Media",AE20="Menor"),AND(AC20="Media",AE20="Moderado"),AND(AC20="Alta",AE20="Leve"),AND(AC20="Alta",AE20="Menor")),"Moderado",IF(OR(AND(AC20="Muy Baja",AE20="Mayor"),AND(AC20="Baja",AE20="Mayor"),AND(AC20="Media",AE20="Mayor"),AND(AC20="Alta",AE20="Moderado"),AND(AC20="Alta",AE20="Mayor"),AND(AC20="Muy Alta",AE20="Leve"),AND(AC20="Muy Alta",AE20="Menor"),AND(AC20="Muy Alta",AE20="Moderado"),AND(AC20="Muy Alta",AE20="Mayor")),"Alto",IF(OR(AND(AC20="Muy Baja",AE20="Catastrófico"),AND(AC20="Baja",AE20="Catastrófico"),AND(AC20="Media",AE20="Catastrófico"),AND(AC20="Alta",AE20="Catastrófico"),AND(AC20="Muy Alta",AE20="Catastrófico")),"Extremo","")))),"")</f>
        <v>Bajo</v>
      </c>
      <c r="AH20" s="522"/>
      <c r="AI20" s="400"/>
      <c r="AJ20" s="518"/>
      <c r="AK20" s="518"/>
      <c r="AL20" s="400"/>
      <c r="AM20" s="401"/>
      <c r="AN20" s="402"/>
      <c r="AO20" s="399"/>
    </row>
    <row r="21" spans="1:41">
      <c r="A21" s="438"/>
      <c r="B21" s="400"/>
      <c r="C21" s="514"/>
      <c r="D21" s="514"/>
      <c r="E21" s="400"/>
      <c r="F21" s="470"/>
      <c r="G21" s="515"/>
      <c r="H21" s="516"/>
      <c r="I21" s="517"/>
      <c r="J21" s="470"/>
      <c r="K21" s="515"/>
      <c r="L21" s="527"/>
      <c r="M21" s="519"/>
      <c r="N21" s="520"/>
      <c r="O21" s="520"/>
      <c r="P21" s="520"/>
      <c r="Q21" s="520"/>
      <c r="R21" s="520"/>
      <c r="S21" s="520"/>
      <c r="T21" s="520"/>
      <c r="U21" s="521"/>
      <c r="V21" s="522"/>
      <c r="W21" s="523"/>
      <c r="X21" s="474"/>
      <c r="Y21" s="523"/>
      <c r="Z21" s="523"/>
      <c r="AA21" s="523"/>
      <c r="AB21" s="526"/>
      <c r="AC21" s="473"/>
      <c r="AD21" s="474"/>
      <c r="AE21" s="473"/>
      <c r="AF21" s="474"/>
      <c r="AG21" s="524"/>
      <c r="AH21" s="522"/>
      <c r="AI21" s="400"/>
      <c r="AJ21" s="518"/>
      <c r="AK21" s="518"/>
      <c r="AL21" s="400"/>
      <c r="AM21" s="401"/>
      <c r="AN21" s="402"/>
      <c r="AO21" s="399"/>
    </row>
    <row r="22" spans="1:41">
      <c r="A22" s="438"/>
      <c r="B22" s="400"/>
      <c r="C22" s="514"/>
      <c r="D22" s="514"/>
      <c r="E22" s="400"/>
      <c r="F22" s="470"/>
      <c r="G22" s="515"/>
      <c r="H22" s="516"/>
      <c r="I22" s="517">
        <f>IF(NOT(ISERROR(MATCH(H22,_xlfn.ANCHORARRAY(#REF!),0))),#REF!&amp;"Por favor no seleccionar los criterios de impacto",H22)</f>
        <v>0</v>
      </c>
      <c r="J22" s="470"/>
      <c r="K22" s="515"/>
      <c r="L22" s="527"/>
      <c r="M22" s="519"/>
      <c r="N22" s="520"/>
      <c r="O22" s="520"/>
      <c r="P22" s="520"/>
      <c r="Q22" s="520"/>
      <c r="R22" s="520"/>
      <c r="S22" s="520"/>
      <c r="T22" s="520"/>
      <c r="U22" s="521"/>
      <c r="V22" s="522"/>
      <c r="W22" s="523"/>
      <c r="X22" s="474"/>
      <c r="Y22" s="523"/>
      <c r="Z22" s="523"/>
      <c r="AA22" s="523"/>
      <c r="AB22" s="526"/>
      <c r="AC22" s="473"/>
      <c r="AD22" s="474"/>
      <c r="AE22" s="473"/>
      <c r="AF22" s="474"/>
      <c r="AG22" s="524"/>
      <c r="AH22" s="522"/>
      <c r="AI22" s="400"/>
      <c r="AJ22" s="518"/>
      <c r="AK22" s="518"/>
      <c r="AL22" s="400"/>
      <c r="AM22" s="401"/>
      <c r="AN22" s="402"/>
      <c r="AO22" s="399"/>
    </row>
    <row r="23" spans="1:41" ht="135" customHeight="1">
      <c r="A23" s="438" t="s">
        <v>471</v>
      </c>
      <c r="B23" s="528" t="s">
        <v>249</v>
      </c>
      <c r="C23" s="528" t="s">
        <v>250</v>
      </c>
      <c r="D23" s="156" t="s">
        <v>251</v>
      </c>
      <c r="E23" s="530">
        <v>1080</v>
      </c>
      <c r="F23" s="531" t="str">
        <f>IF(E23&lt;=0,"",IF(E23&lt;=2,"Muy Baja",IF(E23&lt;=24,"Baja",IF(E23&lt;=500,"Media",IF(E23&lt;=5000,"Alta","Muy Alta")))))</f>
        <v>Alta</v>
      </c>
      <c r="G23" s="532">
        <f>IF(F23="","",IF(F23="Muy Baja",0.2,IF(F23="Baja",0.4,IF(F23="Media",0.6,IF(F23="Alta",0.8,IF(F23="Muy Alta",1,))))))</f>
        <v>0.8</v>
      </c>
      <c r="H23" s="532" t="s">
        <v>124</v>
      </c>
      <c r="I23" s="532" t="str">
        <f>IF(NOT(ISERROR(MATCH(H23,'[3]Tabla Impacto'!$B$221:$B$223,0))),'[3]Tabla Impacto'!$F$223&amp;"Por favor no seleccionar los criterios de impacto(Afectación Económica o presupuestal y Pérdida Reputacional)",H23)</f>
        <v xml:space="preserve">     El riesgo afecta la imagen de alguna área de la organización</v>
      </c>
      <c r="J23" s="531" t="str">
        <f>IF(OR(I23='[3]Tabla Impacto'!$C$11,I23='[3]Tabla Impacto'!$D$11),"Leve",IF(OR(I23='[3]Tabla Impacto'!$C$12,I23='[3]Tabla Impacto'!$D$12),"Menor",IF(OR(I23='[3]Tabla Impacto'!$C$13,I23='[3]Tabla Impacto'!$D$13),"Moderado",IF(OR(I23='[3]Tabla Impacto'!$C$14,I23='[3]Tabla Impacto'!$D$14),"Mayor",IF(OR(I23='[3]Tabla Impacto'!$C$15,I23='[3]Tabla Impacto'!$D$15),"Catastrófico","")))))</f>
        <v>Leve</v>
      </c>
      <c r="K23" s="532">
        <f>IF(J23="","",IF(J23="Leve",0.2,IF(J23="Menor",0.4,IF(J23="Moderado",0.6,IF(J23="Mayor",0.8,IF(J23="Catastrófico",1,))))))</f>
        <v>0.2</v>
      </c>
      <c r="L23" s="536" t="str">
        <f>IF(OR(AND(F23="Muy Baja",J23="Leve"),AND(F23="Muy Baja",J23="Menor"),AND(F23="Baja",J23="Leve")),"Bajo",IF(OR(AND(F23="Muy baja",J23="Moderado"),AND(F23="Baja",J23="Menor"),AND(F23="Baja",J23="Moderado"),AND(F23="Media",J23="Leve"),AND(F23="Media",J23="Menor"),AND(F23="Media",J23="Moderado"),AND(F23="Alta",J23="Leve"),AND(F23="Alta",J23="Menor")),"Moderado",IF(OR(AND(F23="Muy Baja",J23="Mayor"),AND(F23="Baja",J23="Mayor"),AND(F23="Media",J23="Mayor"),AND(F23="Alta",J23="Moderado"),AND(F23="Alta",J23="Mayor"),AND(F23="Muy Alta",J23="Leve"),AND(F23="Muy Alta",J23="Menor"),AND(F23="Muy Alta",J23="Moderado"),AND(F23="Muy Alta",J23="Mayor")),"Alto",IF(OR(AND(F23="Muy Baja",J23="Catastrófico"),AND(F23="Baja",J23="Catastrófico"),AND(F23="Media",J23="Catastrófico"),AND(F23="Alta",J23="Catastrófico"),AND(F23="Muy Alta",J23="Catastrófico")),"Extremo",""))))</f>
        <v>Moderado</v>
      </c>
      <c r="M23" s="201">
        <v>1</v>
      </c>
      <c r="N23" s="428" t="s">
        <v>252</v>
      </c>
      <c r="O23" s="202" t="s">
        <v>253</v>
      </c>
      <c r="P23" s="202" t="s">
        <v>254</v>
      </c>
      <c r="Q23" s="203" t="s">
        <v>255</v>
      </c>
      <c r="R23" s="203" t="s">
        <v>256</v>
      </c>
      <c r="S23" s="203" t="s">
        <v>1040</v>
      </c>
      <c r="T23" s="202" t="s">
        <v>257</v>
      </c>
      <c r="U23" s="204" t="str">
        <f t="shared" ref="U23:U48" si="17">IF(OR(V23="Preventivo",V23="Detectivo"),"Probabilidad",IF(V23="Correctivo","Impacto",""))</f>
        <v>Probabilidad</v>
      </c>
      <c r="V23" s="205" t="s">
        <v>12</v>
      </c>
      <c r="W23" s="205" t="s">
        <v>7</v>
      </c>
      <c r="X23" s="206" t="str">
        <f>IF(AND(V23="Preventivo",W23="Automático"),"50%",IF(AND(V23="Preventivo",W23="Manual"),"40%",IF(AND(V23="Detectivo",W23="Automático"),"40%",IF(AND(V23="Detectivo",W23="Manual"),"30%",IF(AND(V23="Correctivo",W23="Automático"),"35%",IF(AND(V23="Correctivo",W23="Manual"),"25%",""))))))</f>
        <v>40%</v>
      </c>
      <c r="Y23" s="205" t="s">
        <v>17</v>
      </c>
      <c r="Z23" s="205" t="s">
        <v>20</v>
      </c>
      <c r="AA23" s="205" t="s">
        <v>98</v>
      </c>
      <c r="AB23" s="207">
        <f>IFERROR(IF(U23="Probabilidad",(G23-(+G23*X23)),IF(U23="Impacto",G23,"")),"")</f>
        <v>0.48</v>
      </c>
      <c r="AC23" s="208" t="str">
        <f t="shared" ref="AC23:AC49" si="18">IFERROR(IF(AB23="","",IF(AB23&lt;=0.2,"Muy Baja",IF(AB23&lt;=0.4,"Baja",IF(AB23&lt;=0.6,"Media",IF(AB23&lt;=0.8,"Alta","Muy Alta"))))),"")</f>
        <v>Media</v>
      </c>
      <c r="AD23" s="206">
        <f>+AB23</f>
        <v>0.48</v>
      </c>
      <c r="AE23" s="208" t="str">
        <f t="shared" ref="AE23:AE49" si="19">IFERROR(IF(AF23="","",IF(AF23&lt;=0.2,"Leve",IF(AF23&lt;=0.4,"Menor",IF(AF23&lt;=0.6,"Moderado",IF(AF23&lt;=0.8,"Mayor","Catastrófico"))))),"")</f>
        <v>Leve</v>
      </c>
      <c r="AF23" s="206">
        <f>IFERROR(IF(U23="Impacto",(K23-(+K23*X23)),IF(U23="Probabilidad",K23,"")),"")</f>
        <v>0.2</v>
      </c>
      <c r="AG23" s="209" t="str">
        <f t="shared" ref="AG23:AG49" si="20">IFERROR(IF(OR(AND(AC23="Muy Baja",AE23="Leve"),AND(AC23="Muy Baja",AE23="Menor"),AND(AC23="Baja",AE23="Leve")),"Bajo",IF(OR(AND(AC23="Muy baja",AE23="Moderado"),AND(AC23="Baja",AE23="Menor"),AND(AC23="Baja",AE23="Moderado"),AND(AC23="Media",AE23="Leve"),AND(AC23="Media",AE23="Menor"),AND(AC23="Media",AE23="Moderado"),AND(AC23="Alta",AE23="Leve"),AND(AC23="Alta",AE23="Menor")),"Moderado",IF(OR(AND(AC23="Muy Baja",AE23="Mayor"),AND(AC23="Baja",AE23="Mayor"),AND(AC23="Media",AE23="Mayor"),AND(AC23="Alta",AE23="Moderado"),AND(AC23="Alta",AE23="Mayor"),AND(AC23="Muy Alta",AE23="Leve"),AND(AC23="Muy Alta",AE23="Menor"),AND(AC23="Muy Alta",AE23="Moderado"),AND(AC23="Muy Alta",AE23="Mayor")),"Alto",IF(OR(AND(AC23="Muy Baja",AE23="Catastrófico"),AND(AC23="Baja",AE23="Catastrófico"),AND(AC23="Media",AE23="Catastrófico"),AND(AC23="Alta",AE23="Catastrófico"),AND(AC23="Muy Alta",AE23="Catastrófico")),"Extremo","")))),"")</f>
        <v>Moderado</v>
      </c>
      <c r="AH23" s="537"/>
      <c r="AI23" s="428" t="s">
        <v>234</v>
      </c>
      <c r="AJ23" s="428" t="s">
        <v>258</v>
      </c>
      <c r="AK23" s="428" t="s">
        <v>258</v>
      </c>
      <c r="AL23" s="428" t="s">
        <v>259</v>
      </c>
      <c r="AM23" s="300" t="s">
        <v>1041</v>
      </c>
      <c r="AN23" s="309" t="s">
        <v>944</v>
      </c>
      <c r="AO23" s="430" t="s">
        <v>1042</v>
      </c>
    </row>
    <row r="24" spans="1:41" ht="96.6">
      <c r="A24" s="438"/>
      <c r="B24" s="529"/>
      <c r="C24" s="529"/>
      <c r="D24" s="156" t="s">
        <v>260</v>
      </c>
      <c r="E24" s="429"/>
      <c r="F24" s="429"/>
      <c r="G24" s="429"/>
      <c r="H24" s="429"/>
      <c r="I24" s="429"/>
      <c r="J24" s="429"/>
      <c r="K24" s="429"/>
      <c r="L24" s="429"/>
      <c r="M24" s="201">
        <v>2</v>
      </c>
      <c r="N24" s="429"/>
      <c r="O24" s="203" t="s">
        <v>261</v>
      </c>
      <c r="P24" s="202" t="s">
        <v>254</v>
      </c>
      <c r="Q24" s="202" t="s">
        <v>262</v>
      </c>
      <c r="R24" s="202" t="s">
        <v>263</v>
      </c>
      <c r="S24" s="202" t="s">
        <v>264</v>
      </c>
      <c r="T24" s="202" t="s">
        <v>257</v>
      </c>
      <c r="U24" s="201" t="str">
        <f t="shared" si="17"/>
        <v>Probabilidad</v>
      </c>
      <c r="V24" s="205" t="s">
        <v>12</v>
      </c>
      <c r="W24" s="205" t="s">
        <v>7</v>
      </c>
      <c r="X24" s="206" t="str">
        <f>IF(AND(V24="Preventivo",W24="Automático"),"50%",IF(AND(V24="Preventivo",W24="Manual"),"40%",IF(AND(V24="Detectivo",W24="Automático"),"40%",IF(AND(V24="Detectivo",W24="Manual"),"30%",IF(AND(V24="Correctivo",W24="Automático"),"35%",IF(AND(V24="Correctivo",W24="Manual"),"25%",""))))))</f>
        <v>40%</v>
      </c>
      <c r="Y24" s="205" t="s">
        <v>17</v>
      </c>
      <c r="Z24" s="205" t="s">
        <v>20</v>
      </c>
      <c r="AA24" s="205" t="s">
        <v>98</v>
      </c>
      <c r="AB24" s="207">
        <v>0.28999999999999998</v>
      </c>
      <c r="AC24" s="208" t="str">
        <f t="shared" si="18"/>
        <v>Baja</v>
      </c>
      <c r="AD24" s="206"/>
      <c r="AE24" s="208" t="str">
        <f t="shared" si="19"/>
        <v>Leve</v>
      </c>
      <c r="AF24" s="206">
        <f>IFERROR(IF(AND(U23="Impacto",U24="Impacto"),(AF23-(+AF23*X24)),IF(U24="Impacto",(#REF!-(+#REF!*X24)),IF(U24="Probabilidad",AF23,""))),"")</f>
        <v>0.2</v>
      </c>
      <c r="AG24" s="209" t="str">
        <f t="shared" si="20"/>
        <v>Bajo</v>
      </c>
      <c r="AH24" s="429"/>
      <c r="AI24" s="429"/>
      <c r="AJ24" s="429"/>
      <c r="AK24" s="429"/>
      <c r="AL24" s="429"/>
      <c r="AM24" s="300" t="s">
        <v>1043</v>
      </c>
      <c r="AN24" s="309" t="s">
        <v>945</v>
      </c>
      <c r="AO24" s="430"/>
    </row>
    <row r="25" spans="1:41" ht="90">
      <c r="A25" s="438"/>
      <c r="B25" s="529"/>
      <c r="C25" s="529"/>
      <c r="D25" s="156" t="s">
        <v>265</v>
      </c>
      <c r="E25" s="429"/>
      <c r="F25" s="429"/>
      <c r="G25" s="429"/>
      <c r="H25" s="429"/>
      <c r="I25" s="429"/>
      <c r="J25" s="429"/>
      <c r="K25" s="429"/>
      <c r="L25" s="429"/>
      <c r="M25" s="201">
        <v>3</v>
      </c>
      <c r="N25" s="429"/>
      <c r="O25" s="203" t="s">
        <v>266</v>
      </c>
      <c r="P25" s="203" t="s">
        <v>267</v>
      </c>
      <c r="Q25" s="203" t="s">
        <v>268</v>
      </c>
      <c r="R25" s="203" t="s">
        <v>269</v>
      </c>
      <c r="S25" s="203" t="s">
        <v>270</v>
      </c>
      <c r="T25" s="203" t="s">
        <v>271</v>
      </c>
      <c r="U25" s="201" t="str">
        <f t="shared" si="17"/>
        <v>Probabilidad</v>
      </c>
      <c r="V25" s="205" t="s">
        <v>12</v>
      </c>
      <c r="W25" s="205" t="s">
        <v>7</v>
      </c>
      <c r="X25" s="206" t="str">
        <f>IF(AND(V25="Preventivo",W25="Automático"),"50%",IF(AND(V25="Preventivo",W25="Manual"),"40%",IF(AND(V25="Detectivo",W25="Automático"),"40%",IF(AND(V25="Detectivo",W25="Manual"),"30%",IF(AND(V25="Correctivo",W25="Automático"),"35%",IF(AND(V25="Correctivo",W25="Manual"),"25%",""))))))</f>
        <v>40%</v>
      </c>
      <c r="Y25" s="205" t="s">
        <v>17</v>
      </c>
      <c r="Z25" s="205" t="s">
        <v>20</v>
      </c>
      <c r="AA25" s="205" t="s">
        <v>98</v>
      </c>
      <c r="AB25" s="207">
        <v>0.17</v>
      </c>
      <c r="AC25" s="208" t="str">
        <f t="shared" si="18"/>
        <v>Muy Baja</v>
      </c>
      <c r="AD25" s="206"/>
      <c r="AE25" s="208" t="str">
        <f t="shared" si="19"/>
        <v>Leve</v>
      </c>
      <c r="AF25" s="206">
        <f t="shared" ref="AF25:AF26" si="21">IFERROR(IF(AND(U24="Impacto",U25="Impacto"),(AF24-(+AF24*X25)),IF(AND(U24="Probabilidad",U25="Impacto"),(AF23-(+AF23*X25)),IF(U25="Probabilidad",AF24,""))),"")</f>
        <v>0.2</v>
      </c>
      <c r="AG25" s="209" t="str">
        <f t="shared" si="20"/>
        <v>Bajo</v>
      </c>
      <c r="AH25" s="429"/>
      <c r="AI25" s="429"/>
      <c r="AJ25" s="429"/>
      <c r="AK25" s="429"/>
      <c r="AL25" s="429"/>
      <c r="AM25" s="300" t="s">
        <v>1044</v>
      </c>
      <c r="AN25" s="309" t="s">
        <v>946</v>
      </c>
      <c r="AO25" s="430"/>
    </row>
    <row r="26" spans="1:41" ht="78.599999999999994" customHeight="1">
      <c r="A26" s="438"/>
      <c r="B26" s="529"/>
      <c r="C26" s="529"/>
      <c r="D26" s="156" t="s">
        <v>272</v>
      </c>
      <c r="E26" s="429"/>
      <c r="F26" s="429"/>
      <c r="G26" s="429"/>
      <c r="H26" s="429"/>
      <c r="I26" s="429"/>
      <c r="J26" s="429"/>
      <c r="K26" s="429"/>
      <c r="L26" s="429"/>
      <c r="M26" s="201">
        <v>4</v>
      </c>
      <c r="N26" s="429"/>
      <c r="O26" s="203" t="s">
        <v>273</v>
      </c>
      <c r="P26" s="203" t="s">
        <v>274</v>
      </c>
      <c r="Q26" s="203" t="s">
        <v>275</v>
      </c>
      <c r="R26" s="203" t="s">
        <v>276</v>
      </c>
      <c r="S26" s="203" t="s">
        <v>277</v>
      </c>
      <c r="T26" s="203" t="s">
        <v>278</v>
      </c>
      <c r="U26" s="201" t="str">
        <f t="shared" si="17"/>
        <v>Probabilidad</v>
      </c>
      <c r="V26" s="210" t="s">
        <v>13</v>
      </c>
      <c r="W26" s="210" t="s">
        <v>8</v>
      </c>
      <c r="X26" s="206">
        <v>0.4</v>
      </c>
      <c r="Y26" s="205" t="s">
        <v>17</v>
      </c>
      <c r="Z26" s="205" t="s">
        <v>20</v>
      </c>
      <c r="AA26" s="205" t="s">
        <v>98</v>
      </c>
      <c r="AB26" s="207">
        <v>0.1</v>
      </c>
      <c r="AC26" s="208" t="str">
        <f t="shared" si="18"/>
        <v>Muy Baja</v>
      </c>
      <c r="AD26" s="206"/>
      <c r="AE26" s="208" t="str">
        <f t="shared" si="19"/>
        <v>Leve</v>
      </c>
      <c r="AF26" s="206">
        <f t="shared" si="21"/>
        <v>0.2</v>
      </c>
      <c r="AG26" s="209" t="str">
        <f t="shared" si="20"/>
        <v>Bajo</v>
      </c>
      <c r="AH26" s="429"/>
      <c r="AI26" s="429"/>
      <c r="AJ26" s="429"/>
      <c r="AK26" s="429"/>
      <c r="AL26" s="429"/>
      <c r="AM26" s="300" t="s">
        <v>1045</v>
      </c>
      <c r="AN26" s="309" t="s">
        <v>947</v>
      </c>
      <c r="AO26" s="430"/>
    </row>
    <row r="27" spans="1:41" ht="96.6">
      <c r="A27" s="438"/>
      <c r="B27" s="528" t="s">
        <v>279</v>
      </c>
      <c r="C27" s="528" t="s">
        <v>280</v>
      </c>
      <c r="D27" s="156" t="s">
        <v>281</v>
      </c>
      <c r="E27" s="530">
        <v>365</v>
      </c>
      <c r="F27" s="531" t="str">
        <f>IF(E27&lt;=0,"",IF(E27&lt;=2,"Muy Baja",IF(E27&lt;=24,"Baja",IF(E27&lt;=500,"Media",IF(E27&lt;=5000,"Alta","Muy Alta")))))</f>
        <v>Media</v>
      </c>
      <c r="G27" s="532">
        <f>IF(F27="","",IF(F27="Muy Baja",0.2,IF(F27="Baja",0.4,IF(F27="Media",0.6,IF(F27="Alta",0.8,IF(F27="Muy Alta",1,))))))</f>
        <v>0.6</v>
      </c>
      <c r="H27" s="532" t="s">
        <v>124</v>
      </c>
      <c r="I27" s="532" t="str">
        <f>IF(NOT(ISERROR(MATCH(H27,'[3]Tabla Impacto'!$B$221:$B$223,0))),'[3]Tabla Impacto'!$F$223&amp;"Por favor no seleccionar los criterios de impacto(Afectación Económica o presupuestal y Pérdida Reputacional)",H27)</f>
        <v xml:space="preserve">     El riesgo afecta la imagen de alguna área de la organización</v>
      </c>
      <c r="J27" s="531" t="str">
        <f>IF(OR(I27='[3]Tabla Impacto'!$C$11,I27='[3]Tabla Impacto'!$D$11),"Leve",IF(OR(I27='[3]Tabla Impacto'!$C$12,I27='[3]Tabla Impacto'!$D$12),"Menor",IF(OR(I27='[3]Tabla Impacto'!$C$13,I27='[3]Tabla Impacto'!$D$13),"Moderado",IF(OR(I27='[3]Tabla Impacto'!$C$14,I27='[3]Tabla Impacto'!$D$14),"Mayor",IF(OR(I27='[3]Tabla Impacto'!$C$15,I27='[3]Tabla Impacto'!$D$15),"Catastrófico","")))))</f>
        <v>Leve</v>
      </c>
      <c r="K27" s="532">
        <f>IF(J27="","",IF(J27="Leve",0.2,IF(J27="Menor",0.4,IF(J27="Moderado",0.6,IF(J27="Mayor",0.8,IF(J27="Catastrófico",1,))))))</f>
        <v>0.2</v>
      </c>
      <c r="L27" s="536" t="str">
        <f>IF(OR(AND(F27="Muy Baja",J27="Leve"),AND(F27="Muy Baja",J27="Menor"),AND(F27="Baja",J27="Leve")),"Bajo",IF(OR(AND(F27="Muy baja",J27="Moderado"),AND(F27="Baja",J27="Menor"),AND(F27="Baja",J27="Moderado"),AND(F27="Media",J27="Leve"),AND(F27="Media",J27="Menor"),AND(F27="Media",J27="Moderado"),AND(F27="Alta",J27="Leve"),AND(F27="Alta",J27="Menor")),"Moderado",IF(OR(AND(F27="Muy Baja",J27="Mayor"),AND(F27="Baja",J27="Mayor"),AND(F27="Media",J27="Mayor"),AND(F27="Alta",J27="Moderado"),AND(F27="Alta",J27="Mayor"),AND(F27="Muy Alta",J27="Leve"),AND(F27="Muy Alta",J27="Menor"),AND(F27="Muy Alta",J27="Moderado"),AND(F27="Muy Alta",J27="Mayor")),"Alto",IF(OR(AND(F27="Muy Baja",J27="Catastrófico"),AND(F27="Baja",J27="Catastrófico"),AND(F27="Media",J27="Catastrófico"),AND(F27="Alta",J27="Catastrófico"),AND(F27="Muy Alta",J27="Catastrófico")),"Extremo",""))))</f>
        <v>Moderado</v>
      </c>
      <c r="M27" s="201">
        <v>1</v>
      </c>
      <c r="N27" s="428" t="s">
        <v>282</v>
      </c>
      <c r="O27" s="203" t="s">
        <v>283</v>
      </c>
      <c r="P27" s="203" t="s">
        <v>284</v>
      </c>
      <c r="Q27" s="203" t="s">
        <v>285</v>
      </c>
      <c r="R27" s="203" t="s">
        <v>286</v>
      </c>
      <c r="S27" s="203" t="s">
        <v>287</v>
      </c>
      <c r="T27" s="203" t="s">
        <v>288</v>
      </c>
      <c r="U27" s="201" t="str">
        <f t="shared" si="17"/>
        <v>Probabilidad</v>
      </c>
      <c r="V27" s="205" t="s">
        <v>12</v>
      </c>
      <c r="W27" s="205" t="s">
        <v>7</v>
      </c>
      <c r="X27" s="206" t="str">
        <f t="shared" ref="X27:X48" si="22">IF(AND(V27="Preventivo",W27="Automático"),"50%",IF(AND(V27="Preventivo",W27="Manual"),"40%",IF(AND(V27="Detectivo",W27="Automático"),"40%",IF(AND(V27="Detectivo",W27="Manual"),"30%",IF(AND(V27="Correctivo",W27="Automático"),"35%",IF(AND(V27="Correctivo",W27="Manual"),"25%",""))))))</f>
        <v>40%</v>
      </c>
      <c r="Y27" s="205" t="s">
        <v>17</v>
      </c>
      <c r="Z27" s="205" t="s">
        <v>20</v>
      </c>
      <c r="AA27" s="205" t="s">
        <v>98</v>
      </c>
      <c r="AB27" s="207">
        <f>IFERROR(IF(U27="Probabilidad",(G27-(+G27*X27)),IF(U27="Impacto",G27,"")),"")</f>
        <v>0.36</v>
      </c>
      <c r="AC27" s="208" t="str">
        <f t="shared" si="18"/>
        <v>Baja</v>
      </c>
      <c r="AD27" s="206">
        <f t="shared" ref="AD27:AD32" si="23">+AB27</f>
        <v>0.36</v>
      </c>
      <c r="AE27" s="208" t="str">
        <f t="shared" si="19"/>
        <v>Leve</v>
      </c>
      <c r="AF27" s="206">
        <f>IFERROR(IF(U27="Impacto",(K27-(+K27*X27)),IF(U27="Probabilidad",K27,"")),"")</f>
        <v>0.2</v>
      </c>
      <c r="AG27" s="209" t="str">
        <f t="shared" si="20"/>
        <v>Bajo</v>
      </c>
      <c r="AH27" s="537"/>
      <c r="AI27" s="428" t="s">
        <v>234</v>
      </c>
      <c r="AJ27" s="530" t="s">
        <v>258</v>
      </c>
      <c r="AK27" s="530" t="s">
        <v>258</v>
      </c>
      <c r="AL27" s="413" t="s">
        <v>289</v>
      </c>
      <c r="AM27" s="300" t="s">
        <v>1046</v>
      </c>
      <c r="AN27" s="309" t="s">
        <v>948</v>
      </c>
      <c r="AO27" s="412" t="s">
        <v>1047</v>
      </c>
    </row>
    <row r="28" spans="1:41" ht="78" customHeight="1">
      <c r="A28" s="438"/>
      <c r="B28" s="529"/>
      <c r="C28" s="529"/>
      <c r="D28" s="156" t="s">
        <v>290</v>
      </c>
      <c r="E28" s="429"/>
      <c r="F28" s="429"/>
      <c r="G28" s="429"/>
      <c r="H28" s="429"/>
      <c r="I28" s="429"/>
      <c r="J28" s="429"/>
      <c r="K28" s="429"/>
      <c r="L28" s="429"/>
      <c r="M28" s="201">
        <v>2</v>
      </c>
      <c r="N28" s="429"/>
      <c r="O28" s="203" t="s">
        <v>291</v>
      </c>
      <c r="P28" s="203" t="s">
        <v>246</v>
      </c>
      <c r="Q28" s="211" t="s">
        <v>292</v>
      </c>
      <c r="R28" s="203" t="s">
        <v>293</v>
      </c>
      <c r="S28" s="203" t="s">
        <v>294</v>
      </c>
      <c r="T28" s="203" t="s">
        <v>295</v>
      </c>
      <c r="U28" s="204" t="str">
        <f t="shared" si="17"/>
        <v>Probabilidad</v>
      </c>
      <c r="V28" s="210" t="s">
        <v>12</v>
      </c>
      <c r="W28" s="210" t="s">
        <v>8</v>
      </c>
      <c r="X28" s="206" t="str">
        <f t="shared" si="22"/>
        <v>50%</v>
      </c>
      <c r="Y28" s="205" t="s">
        <v>17</v>
      </c>
      <c r="Z28" s="205" t="s">
        <v>20</v>
      </c>
      <c r="AA28" s="205" t="s">
        <v>98</v>
      </c>
      <c r="AB28" s="207">
        <f>IFERROR(IF(AND(U27="Probabilidad",U28="Probabilidad"),(AD27-(+AD27*X28)),IF(U28="Probabilidad",(G27-(+G27*X28)),IF(U28="Impacto",AD27,""))),"")</f>
        <v>0.18</v>
      </c>
      <c r="AC28" s="208" t="str">
        <f t="shared" si="18"/>
        <v>Muy Baja</v>
      </c>
      <c r="AD28" s="206">
        <f t="shared" si="23"/>
        <v>0.18</v>
      </c>
      <c r="AE28" s="208" t="str">
        <f t="shared" si="19"/>
        <v>Leve</v>
      </c>
      <c r="AF28" s="206">
        <f>IFERROR(IF(AND(U27="Impacto",U28="Impacto"),(AF23-(+AF23*X28)),IF(U28="Impacto",(#REF!-(+#REF!*X28)),IF(U28="Probabilidad",AF23,""))),"")</f>
        <v>0.2</v>
      </c>
      <c r="AG28" s="209" t="str">
        <f t="shared" si="20"/>
        <v>Bajo</v>
      </c>
      <c r="AH28" s="429"/>
      <c r="AI28" s="429"/>
      <c r="AJ28" s="530"/>
      <c r="AK28" s="530"/>
      <c r="AL28" s="414"/>
      <c r="AM28" s="300" t="s">
        <v>949</v>
      </c>
      <c r="AN28" s="309" t="s">
        <v>950</v>
      </c>
      <c r="AO28" s="431"/>
    </row>
    <row r="29" spans="1:41" ht="78" customHeight="1">
      <c r="A29" s="438"/>
      <c r="B29" s="529"/>
      <c r="C29" s="529"/>
      <c r="D29" s="156" t="s">
        <v>296</v>
      </c>
      <c r="E29" s="429"/>
      <c r="F29" s="429"/>
      <c r="G29" s="429"/>
      <c r="H29" s="429"/>
      <c r="I29" s="429"/>
      <c r="J29" s="429"/>
      <c r="K29" s="429"/>
      <c r="L29" s="429"/>
      <c r="M29" s="201">
        <v>3</v>
      </c>
      <c r="N29" s="429"/>
      <c r="O29" s="203" t="s">
        <v>297</v>
      </c>
      <c r="P29" s="203" t="s">
        <v>298</v>
      </c>
      <c r="Q29" s="211" t="s">
        <v>299</v>
      </c>
      <c r="R29" s="203" t="s">
        <v>300</v>
      </c>
      <c r="S29" s="203" t="s">
        <v>301</v>
      </c>
      <c r="T29" s="203" t="s">
        <v>302</v>
      </c>
      <c r="U29" s="201" t="str">
        <f t="shared" si="17"/>
        <v>Probabilidad</v>
      </c>
      <c r="V29" s="205" t="s">
        <v>12</v>
      </c>
      <c r="W29" s="205" t="s">
        <v>7</v>
      </c>
      <c r="X29" s="206" t="str">
        <f t="shared" si="22"/>
        <v>40%</v>
      </c>
      <c r="Y29" s="205" t="s">
        <v>17</v>
      </c>
      <c r="Z29" s="205" t="s">
        <v>20</v>
      </c>
      <c r="AA29" s="205" t="s">
        <v>98</v>
      </c>
      <c r="AB29" s="207">
        <f t="shared" ref="AB29:AB30" si="24">IFERROR(IF(AND(U28="Probabilidad",U29="Probabilidad"),(AD28-(+AD28*X29)),IF(AND(U28="Impacto",U29="Probabilidad"),(AD27-(+AD27*X29)),IF(U29="Impacto",AD28,""))),"")</f>
        <v>0.108</v>
      </c>
      <c r="AC29" s="208" t="str">
        <f t="shared" si="18"/>
        <v>Muy Baja</v>
      </c>
      <c r="AD29" s="206">
        <f t="shared" si="23"/>
        <v>0.108</v>
      </c>
      <c r="AE29" s="208" t="str">
        <f t="shared" si="19"/>
        <v>Leve</v>
      </c>
      <c r="AF29" s="206">
        <f t="shared" ref="AF29:AF30" si="25">IFERROR(IF(AND(U28="Impacto",U29="Impacto"),(AF28-(+AF28*X29)),IF(AND(U28="Probabilidad",U29="Impacto"),(AF27-(+AF27*X29)),IF(U29="Probabilidad",AF28,""))),"")</f>
        <v>0.2</v>
      </c>
      <c r="AG29" s="209" t="str">
        <f t="shared" si="20"/>
        <v>Bajo</v>
      </c>
      <c r="AH29" s="429"/>
      <c r="AI29" s="429"/>
      <c r="AJ29" s="530"/>
      <c r="AK29" s="530"/>
      <c r="AL29" s="414"/>
      <c r="AM29" s="300" t="s">
        <v>1048</v>
      </c>
      <c r="AN29" s="309" t="s">
        <v>951</v>
      </c>
      <c r="AO29" s="431"/>
    </row>
    <row r="30" spans="1:41" ht="135">
      <c r="A30" s="438"/>
      <c r="B30" s="529"/>
      <c r="C30" s="529"/>
      <c r="D30" s="156" t="s">
        <v>303</v>
      </c>
      <c r="E30" s="429"/>
      <c r="F30" s="429"/>
      <c r="G30" s="429"/>
      <c r="H30" s="429"/>
      <c r="I30" s="429"/>
      <c r="J30" s="429"/>
      <c r="K30" s="429"/>
      <c r="L30" s="429"/>
      <c r="M30" s="201">
        <v>4</v>
      </c>
      <c r="N30" s="429"/>
      <c r="O30" s="203" t="s">
        <v>283</v>
      </c>
      <c r="P30" s="203" t="s">
        <v>246</v>
      </c>
      <c r="Q30" s="203" t="s">
        <v>1049</v>
      </c>
      <c r="R30" s="203" t="s">
        <v>1050</v>
      </c>
      <c r="S30" s="203" t="s">
        <v>304</v>
      </c>
      <c r="T30" s="203" t="s">
        <v>1051</v>
      </c>
      <c r="U30" s="201" t="str">
        <f t="shared" si="17"/>
        <v>Probabilidad</v>
      </c>
      <c r="V30" s="205" t="s">
        <v>12</v>
      </c>
      <c r="W30" s="205" t="s">
        <v>8</v>
      </c>
      <c r="X30" s="206" t="str">
        <f t="shared" si="22"/>
        <v>50%</v>
      </c>
      <c r="Y30" s="205" t="s">
        <v>17</v>
      </c>
      <c r="Z30" s="205" t="s">
        <v>20</v>
      </c>
      <c r="AA30" s="205" t="s">
        <v>98</v>
      </c>
      <c r="AB30" s="207">
        <f t="shared" si="24"/>
        <v>5.3999999999999999E-2</v>
      </c>
      <c r="AC30" s="208" t="str">
        <f t="shared" si="18"/>
        <v>Muy Baja</v>
      </c>
      <c r="AD30" s="206">
        <f t="shared" si="23"/>
        <v>5.3999999999999999E-2</v>
      </c>
      <c r="AE30" s="208" t="str">
        <f t="shared" si="19"/>
        <v>Leve</v>
      </c>
      <c r="AF30" s="206">
        <f t="shared" si="25"/>
        <v>0.2</v>
      </c>
      <c r="AG30" s="209" t="str">
        <f t="shared" si="20"/>
        <v>Bajo</v>
      </c>
      <c r="AH30" s="429"/>
      <c r="AI30" s="429"/>
      <c r="AJ30" s="530"/>
      <c r="AK30" s="530"/>
      <c r="AL30" s="414"/>
      <c r="AM30" s="300" t="s">
        <v>1052</v>
      </c>
      <c r="AN30" s="309" t="s">
        <v>952</v>
      </c>
      <c r="AO30" s="431"/>
    </row>
    <row r="31" spans="1:41" ht="78.599999999999994" customHeight="1">
      <c r="A31" s="438"/>
      <c r="B31" s="529"/>
      <c r="C31" s="529"/>
      <c r="D31" s="156" t="s">
        <v>305</v>
      </c>
      <c r="E31" s="429"/>
      <c r="F31" s="429"/>
      <c r="G31" s="429"/>
      <c r="H31" s="429"/>
      <c r="I31" s="429"/>
      <c r="J31" s="429"/>
      <c r="K31" s="429"/>
      <c r="L31" s="429"/>
      <c r="M31" s="201">
        <v>5</v>
      </c>
      <c r="N31" s="429"/>
      <c r="O31" s="203" t="s">
        <v>283</v>
      </c>
      <c r="P31" s="203" t="s">
        <v>254</v>
      </c>
      <c r="Q31" s="203" t="s">
        <v>306</v>
      </c>
      <c r="R31" s="203" t="s">
        <v>307</v>
      </c>
      <c r="S31" s="203" t="s">
        <v>308</v>
      </c>
      <c r="T31" s="203" t="s">
        <v>309</v>
      </c>
      <c r="U31" s="201" t="str">
        <f t="shared" si="17"/>
        <v>Impacto</v>
      </c>
      <c r="V31" s="205" t="s">
        <v>14</v>
      </c>
      <c r="W31" s="205" t="s">
        <v>7</v>
      </c>
      <c r="X31" s="206" t="str">
        <f t="shared" si="22"/>
        <v>25%</v>
      </c>
      <c r="Y31" s="205" t="s">
        <v>17</v>
      </c>
      <c r="Z31" s="205" t="s">
        <v>20</v>
      </c>
      <c r="AA31" s="205" t="s">
        <v>98</v>
      </c>
      <c r="AB31" s="207">
        <f>IFERROR(IF(AND(U30="Probabilidad",U31="Probabilidad"),(AD30-(+AD30*X31)),IF(AND(U30="Impacto",U31="Probabilidad"),(AD29-(+AD29*X31)),IF(U31="Impacto",AD30,""))),"")</f>
        <v>5.3999999999999999E-2</v>
      </c>
      <c r="AC31" s="208" t="str">
        <f t="shared" si="18"/>
        <v>Muy Baja</v>
      </c>
      <c r="AD31" s="206">
        <f t="shared" si="23"/>
        <v>5.3999999999999999E-2</v>
      </c>
      <c r="AE31" s="208" t="str">
        <f t="shared" si="19"/>
        <v>Leve</v>
      </c>
      <c r="AF31" s="206">
        <f>IFERROR(IF(AND(U30="Impacto",U31="Impacto"),(AF30-(+AF30*X31)),IF(AND(U30="Probabilidad",U31="Impacto"),(AF29-(+AF29*X31)),IF(U31="Probabilidad",AF30,""))),"")</f>
        <v>0.15000000000000002</v>
      </c>
      <c r="AG31" s="209" t="str">
        <f t="shared" si="20"/>
        <v>Bajo</v>
      </c>
      <c r="AH31" s="429"/>
      <c r="AI31" s="429"/>
      <c r="AJ31" s="530"/>
      <c r="AK31" s="530"/>
      <c r="AL31" s="415"/>
      <c r="AM31" s="300" t="s">
        <v>1053</v>
      </c>
      <c r="AN31" s="309" t="s">
        <v>953</v>
      </c>
      <c r="AO31" s="431"/>
    </row>
    <row r="32" spans="1:41" ht="78" customHeight="1">
      <c r="A32" s="438"/>
      <c r="B32" s="528" t="s">
        <v>279</v>
      </c>
      <c r="C32" s="528" t="s">
        <v>310</v>
      </c>
      <c r="D32" s="156" t="s">
        <v>311</v>
      </c>
      <c r="E32" s="530">
        <v>365</v>
      </c>
      <c r="F32" s="531" t="str">
        <f>IF(E32&lt;=0,"",IF(E32&lt;=2,"Muy Baja",IF(E32&lt;=24,"Baja",IF(E32&lt;=500,"Media",IF(E32&lt;=5000,"Alta","Muy Alta")))))</f>
        <v>Media</v>
      </c>
      <c r="G32" s="532">
        <f>IF(F32="","",IF(F32="Muy Baja",0.2,IF(F32="Baja",0.4,IF(F32="Media",0.6,IF(F32="Alta",0.8,IF(F32="Muy Alta",1,))))))</f>
        <v>0.6</v>
      </c>
      <c r="H32" s="532" t="s">
        <v>1026</v>
      </c>
      <c r="I32" s="532" t="str">
        <f>IF(NOT(ISERROR(MATCH(H32,'[3]Tabla Impacto'!$B$221:$B$223,0))),'[3]Tabla Impacto'!$F$223&amp;"Por favor no seleccionar los criterios de impacto(Afectación Económica o presupuestal y Pérdida Reputacional)",H32)</f>
        <v xml:space="preserve">     El riesgo afecta la imagen de la entidad internamente, de conocimiento general, nivel interno, de junta directiva y accionistas y/o de proveedores</v>
      </c>
      <c r="J32" s="533" t="str">
        <f>IF(OR(I32='[3]Tabla Impacto'!$C$11,I32='[3]Tabla Impacto'!$D$11),"Leve",IF(OR(I32='[3]Tabla Impacto'!$C$12,I32='[3]Tabla Impacto'!$D$12),"Menor",IF(OR(I32='[3]Tabla Impacto'!$C$13,I32='[3]Tabla Impacto'!$D$13),"Moderado",IF(OR(I32='[3]Tabla Impacto'!$C$14,I32='[3]Tabla Impacto'!$D$14),"Mayor",IF(OR(I32='[3]Tabla Impacto'!$C$15,I32='[3]Tabla Impacto'!$D$15),"Catastrófico","")))))</f>
        <v/>
      </c>
      <c r="K32" s="532" t="str">
        <f>IF(J32="","",IF(J32="Leve",0.2,IF(J32="Menor",0.4,IF(J32="Moderado",0.6,IF(J32="Mayor",0.8,IF(J32="Catastrófico",1,))))))</f>
        <v/>
      </c>
      <c r="L32" s="535" t="str">
        <f>IF(OR(AND(F32="Muy Baja",J32="Leve"),AND(F32="Muy Baja",J32="Menor"),AND(F32="Baja",J32="Leve")),"Bajo",IF(OR(AND(F32="Muy baja",J32="Moderado"),AND(F32="Baja",J32="Menor"),AND(F32="Baja",J32="Moderado"),AND(F32="Media",J32="Leve"),AND(F32="Media",J32="Menor"),AND(F32="Media",J32="Moderado"),AND(F32="Alta",J32="Leve"),AND(F32="Alta",J32="Menor")),"Moderado",IF(OR(AND(F32="Muy Baja",J32="Mayor"),AND(F32="Baja",J32="Mayor"),AND(F32="Media",J32="Mayor"),AND(F32="Alta",J32="Moderado"),AND(F32="Alta",J32="Mayor"),AND(F32="Muy Alta",J32="Leve"),AND(F32="Muy Alta",J32="Menor"),AND(F32="Muy Alta",J32="Moderado"),AND(F32="Muy Alta",J32="Mayor")),"Alto",IF(OR(AND(F32="Muy Baja",J32="Catastrófico"),AND(F32="Baja",J32="Catastrófico"),AND(F32="Media",J32="Catastrófico"),AND(F32="Alta",J32="Catastrófico"),AND(F32="Muy Alta",J32="Catastrófico")),"Extremo",""))))</f>
        <v/>
      </c>
      <c r="M32" s="201">
        <v>1</v>
      </c>
      <c r="N32" s="428" t="s">
        <v>282</v>
      </c>
      <c r="O32" s="203" t="s">
        <v>283</v>
      </c>
      <c r="P32" s="203" t="s">
        <v>246</v>
      </c>
      <c r="Q32" s="203" t="s">
        <v>312</v>
      </c>
      <c r="R32" s="203" t="s">
        <v>313</v>
      </c>
      <c r="S32" s="203" t="s">
        <v>314</v>
      </c>
      <c r="T32" s="203" t="s">
        <v>315</v>
      </c>
      <c r="U32" s="201" t="str">
        <f t="shared" si="17"/>
        <v>Probabilidad</v>
      </c>
      <c r="V32" s="205" t="s">
        <v>12</v>
      </c>
      <c r="W32" s="205" t="s">
        <v>8</v>
      </c>
      <c r="X32" s="206" t="str">
        <f t="shared" si="22"/>
        <v>50%</v>
      </c>
      <c r="Y32" s="205" t="s">
        <v>17</v>
      </c>
      <c r="Z32" s="205" t="s">
        <v>20</v>
      </c>
      <c r="AA32" s="205" t="s">
        <v>98</v>
      </c>
      <c r="AB32" s="207">
        <f>IFERROR(IF(U32="Probabilidad",(G32-(+G32*X32)),IF(U32="Impacto",G32,"")),"")</f>
        <v>0.3</v>
      </c>
      <c r="AC32" s="208" t="str">
        <f t="shared" si="18"/>
        <v>Baja</v>
      </c>
      <c r="AD32" s="206">
        <f t="shared" si="23"/>
        <v>0.3</v>
      </c>
      <c r="AE32" s="355" t="str">
        <f t="shared" si="19"/>
        <v/>
      </c>
      <c r="AF32" s="206" t="str">
        <f>IFERROR(IF(U32="Impacto",(K32-(+K32*X32)),IF(U32="Probabilidad",K32,"")),"")</f>
        <v/>
      </c>
      <c r="AG32" s="354" t="str">
        <f t="shared" si="20"/>
        <v/>
      </c>
      <c r="AH32" s="537"/>
      <c r="AI32" s="428" t="s">
        <v>234</v>
      </c>
      <c r="AJ32" s="530" t="s">
        <v>258</v>
      </c>
      <c r="AK32" s="530" t="s">
        <v>258</v>
      </c>
      <c r="AL32" s="416" t="s">
        <v>316</v>
      </c>
      <c r="AM32" s="301" t="s">
        <v>1054</v>
      </c>
      <c r="AN32" s="309" t="s">
        <v>954</v>
      </c>
      <c r="AO32" s="412" t="s">
        <v>1055</v>
      </c>
    </row>
    <row r="33" spans="1:41" ht="105">
      <c r="A33" s="438"/>
      <c r="B33" s="529"/>
      <c r="C33" s="529"/>
      <c r="D33" s="156" t="s">
        <v>317</v>
      </c>
      <c r="E33" s="429"/>
      <c r="F33" s="429"/>
      <c r="G33" s="429"/>
      <c r="H33" s="429"/>
      <c r="I33" s="429"/>
      <c r="J33" s="534"/>
      <c r="K33" s="429"/>
      <c r="L33" s="534"/>
      <c r="M33" s="201">
        <v>2</v>
      </c>
      <c r="N33" s="429"/>
      <c r="O33" s="203" t="s">
        <v>291</v>
      </c>
      <c r="P33" s="203" t="s">
        <v>246</v>
      </c>
      <c r="Q33" s="203" t="s">
        <v>318</v>
      </c>
      <c r="R33" s="203" t="s">
        <v>319</v>
      </c>
      <c r="S33" s="203" t="s">
        <v>320</v>
      </c>
      <c r="T33" s="203" t="s">
        <v>315</v>
      </c>
      <c r="U33" s="201" t="str">
        <f t="shared" si="17"/>
        <v>Probabilidad</v>
      </c>
      <c r="V33" s="205" t="s">
        <v>12</v>
      </c>
      <c r="W33" s="205" t="s">
        <v>8</v>
      </c>
      <c r="X33" s="206" t="str">
        <f t="shared" si="22"/>
        <v>50%</v>
      </c>
      <c r="Y33" s="205" t="s">
        <v>17</v>
      </c>
      <c r="Z33" s="205" t="s">
        <v>20</v>
      </c>
      <c r="AA33" s="205" t="s">
        <v>98</v>
      </c>
      <c r="AB33" s="207">
        <v>0.15</v>
      </c>
      <c r="AC33" s="208" t="str">
        <f t="shared" si="18"/>
        <v>Muy Baja</v>
      </c>
      <c r="AD33" s="206"/>
      <c r="AE33" s="208" t="str">
        <f t="shared" si="19"/>
        <v>Menor</v>
      </c>
      <c r="AF33" s="206">
        <v>0.4</v>
      </c>
      <c r="AG33" s="209" t="str">
        <f t="shared" si="20"/>
        <v>Bajo</v>
      </c>
      <c r="AH33" s="429"/>
      <c r="AI33" s="429"/>
      <c r="AJ33" s="530"/>
      <c r="AK33" s="530"/>
      <c r="AL33" s="432"/>
      <c r="AM33" s="301" t="s">
        <v>1056</v>
      </c>
      <c r="AN33" s="309" t="s">
        <v>955</v>
      </c>
      <c r="AO33" s="431"/>
    </row>
    <row r="34" spans="1:41" ht="124.8">
      <c r="A34" s="438"/>
      <c r="B34" s="529"/>
      <c r="C34" s="529"/>
      <c r="D34" s="156" t="s">
        <v>321</v>
      </c>
      <c r="E34" s="429"/>
      <c r="F34" s="429"/>
      <c r="G34" s="429"/>
      <c r="H34" s="429"/>
      <c r="I34" s="429"/>
      <c r="J34" s="534"/>
      <c r="K34" s="429"/>
      <c r="L34" s="534"/>
      <c r="M34" s="201">
        <v>3</v>
      </c>
      <c r="N34" s="429"/>
      <c r="O34" s="203" t="s">
        <v>322</v>
      </c>
      <c r="P34" s="203" t="s">
        <v>284</v>
      </c>
      <c r="Q34" s="203" t="s">
        <v>323</v>
      </c>
      <c r="R34" s="203" t="s">
        <v>324</v>
      </c>
      <c r="S34" s="203" t="s">
        <v>325</v>
      </c>
      <c r="T34" s="203" t="s">
        <v>326</v>
      </c>
      <c r="U34" s="201" t="str">
        <f t="shared" si="17"/>
        <v>Probabilidad</v>
      </c>
      <c r="V34" s="205" t="s">
        <v>12</v>
      </c>
      <c r="W34" s="205" t="s">
        <v>8</v>
      </c>
      <c r="X34" s="206" t="str">
        <f t="shared" si="22"/>
        <v>50%</v>
      </c>
      <c r="Y34" s="205" t="s">
        <v>17</v>
      </c>
      <c r="Z34" s="205" t="s">
        <v>20</v>
      </c>
      <c r="AA34" s="205" t="s">
        <v>98</v>
      </c>
      <c r="AB34" s="207">
        <v>7.4999999999999997E-2</v>
      </c>
      <c r="AC34" s="208" t="str">
        <f t="shared" si="18"/>
        <v>Muy Baja</v>
      </c>
      <c r="AD34" s="206">
        <f t="shared" ref="AD34:AD47" si="26">+AB34</f>
        <v>7.4999999999999997E-2</v>
      </c>
      <c r="AE34" s="208" t="str">
        <f t="shared" si="19"/>
        <v>Menor</v>
      </c>
      <c r="AF34" s="206">
        <v>0.4</v>
      </c>
      <c r="AG34" s="209" t="str">
        <f t="shared" si="20"/>
        <v>Bajo</v>
      </c>
      <c r="AH34" s="429"/>
      <c r="AI34" s="429"/>
      <c r="AJ34" s="530"/>
      <c r="AK34" s="530"/>
      <c r="AL34" s="432"/>
      <c r="AM34" s="301" t="s">
        <v>1057</v>
      </c>
      <c r="AN34" s="309" t="s">
        <v>956</v>
      </c>
      <c r="AO34" s="431"/>
    </row>
    <row r="35" spans="1:41" ht="78" customHeight="1">
      <c r="A35" s="438"/>
      <c r="B35" s="529"/>
      <c r="C35" s="529"/>
      <c r="D35" s="156" t="s">
        <v>327</v>
      </c>
      <c r="E35" s="429"/>
      <c r="F35" s="429"/>
      <c r="G35" s="429"/>
      <c r="H35" s="429"/>
      <c r="I35" s="429"/>
      <c r="J35" s="534"/>
      <c r="K35" s="429"/>
      <c r="L35" s="534"/>
      <c r="M35" s="201">
        <v>4</v>
      </c>
      <c r="N35" s="429"/>
      <c r="O35" s="203" t="s">
        <v>297</v>
      </c>
      <c r="P35" s="203" t="s">
        <v>298</v>
      </c>
      <c r="Q35" s="203" t="s">
        <v>328</v>
      </c>
      <c r="R35" s="203" t="s">
        <v>300</v>
      </c>
      <c r="S35" s="203" t="s">
        <v>301</v>
      </c>
      <c r="T35" s="203" t="s">
        <v>329</v>
      </c>
      <c r="U35" s="201" t="str">
        <f t="shared" si="17"/>
        <v>Probabilidad</v>
      </c>
      <c r="V35" s="205" t="s">
        <v>12</v>
      </c>
      <c r="W35" s="205" t="s">
        <v>7</v>
      </c>
      <c r="X35" s="206">
        <v>0.4</v>
      </c>
      <c r="Y35" s="205" t="s">
        <v>17</v>
      </c>
      <c r="Z35" s="205" t="s">
        <v>20</v>
      </c>
      <c r="AA35" s="205" t="s">
        <v>98</v>
      </c>
      <c r="AB35" s="207">
        <v>4.4999999999999998E-2</v>
      </c>
      <c r="AC35" s="208" t="str">
        <f t="shared" si="18"/>
        <v>Muy Baja</v>
      </c>
      <c r="AD35" s="206"/>
      <c r="AE35" s="208" t="str">
        <f t="shared" si="19"/>
        <v>Menor</v>
      </c>
      <c r="AF35" s="206">
        <v>0.4</v>
      </c>
      <c r="AG35" s="209" t="str">
        <f t="shared" si="20"/>
        <v>Bajo</v>
      </c>
      <c r="AH35" s="429"/>
      <c r="AI35" s="429"/>
      <c r="AJ35" s="530"/>
      <c r="AK35" s="530"/>
      <c r="AL35" s="432"/>
      <c r="AM35" s="301" t="s">
        <v>1058</v>
      </c>
      <c r="AN35" s="309" t="s">
        <v>957</v>
      </c>
      <c r="AO35" s="431"/>
    </row>
    <row r="36" spans="1:41" ht="135.6" customHeight="1">
      <c r="A36" s="438"/>
      <c r="B36" s="529"/>
      <c r="C36" s="529"/>
      <c r="D36" s="156" t="s">
        <v>330</v>
      </c>
      <c r="E36" s="429"/>
      <c r="F36" s="429"/>
      <c r="G36" s="429"/>
      <c r="H36" s="429"/>
      <c r="I36" s="429"/>
      <c r="J36" s="534"/>
      <c r="K36" s="429"/>
      <c r="L36" s="534"/>
      <c r="M36" s="201">
        <v>5</v>
      </c>
      <c r="N36" s="429"/>
      <c r="O36" s="203" t="s">
        <v>297</v>
      </c>
      <c r="P36" s="203" t="s">
        <v>1059</v>
      </c>
      <c r="Q36" s="203" t="s">
        <v>331</v>
      </c>
      <c r="R36" s="203" t="s">
        <v>332</v>
      </c>
      <c r="S36" s="203" t="s">
        <v>333</v>
      </c>
      <c r="T36" s="203" t="s">
        <v>329</v>
      </c>
      <c r="U36" s="201" t="str">
        <f t="shared" si="17"/>
        <v>Impacto</v>
      </c>
      <c r="V36" s="205" t="s">
        <v>14</v>
      </c>
      <c r="W36" s="205" t="s">
        <v>7</v>
      </c>
      <c r="X36" s="206" t="str">
        <f t="shared" si="22"/>
        <v>25%</v>
      </c>
      <c r="Y36" s="205" t="s">
        <v>17</v>
      </c>
      <c r="Z36" s="205" t="s">
        <v>20</v>
      </c>
      <c r="AA36" s="205" t="s">
        <v>98</v>
      </c>
      <c r="AB36" s="207">
        <v>4.4999999999999998E-2</v>
      </c>
      <c r="AC36" s="208" t="str">
        <f t="shared" si="18"/>
        <v>Muy Baja</v>
      </c>
      <c r="AD36" s="206">
        <f t="shared" si="26"/>
        <v>4.4999999999999998E-2</v>
      </c>
      <c r="AE36" s="208" t="str">
        <f t="shared" si="19"/>
        <v>Menor</v>
      </c>
      <c r="AF36" s="206">
        <v>0.3</v>
      </c>
      <c r="AG36" s="209" t="str">
        <f t="shared" si="20"/>
        <v>Bajo</v>
      </c>
      <c r="AH36" s="429"/>
      <c r="AI36" s="429"/>
      <c r="AJ36" s="530"/>
      <c r="AK36" s="530"/>
      <c r="AL36" s="433"/>
      <c r="AM36" s="301" t="s">
        <v>1060</v>
      </c>
      <c r="AN36" s="309" t="s">
        <v>958</v>
      </c>
      <c r="AO36" s="431"/>
    </row>
    <row r="37" spans="1:41" ht="78" customHeight="1">
      <c r="A37" s="438"/>
      <c r="B37" s="528" t="s">
        <v>334</v>
      </c>
      <c r="C37" s="528" t="s">
        <v>335</v>
      </c>
      <c r="D37" s="156" t="s">
        <v>336</v>
      </c>
      <c r="E37" s="530">
        <v>365</v>
      </c>
      <c r="F37" s="531" t="str">
        <f>IF(E37&lt;=0,"",IF(E37&lt;=2,"Muy Baja",IF(E37&lt;=24,"Baja",IF(E37&lt;=500,"Media",IF(E37&lt;=5000,"Alta","Muy Alta")))))</f>
        <v>Media</v>
      </c>
      <c r="G37" s="532">
        <f>IF(F37="","",IF(F37="Muy Baja",0.2,IF(F37="Baja",0.4,IF(F37="Media",0.6,IF(F37="Alta",0.8,IF(F37="Muy Alta",1,))))))</f>
        <v>0.6</v>
      </c>
      <c r="H37" s="532" t="s">
        <v>1026</v>
      </c>
      <c r="I37" s="532" t="str">
        <f>IF(NOT(ISERROR(MATCH(H37,'[3]Tabla Impacto'!$B$221:$B$223,0))),'[3]Tabla Impacto'!$F$223&amp;"Por favor no seleccionar los criterios de impacto(Afectación Económica o presupuestal y Pérdida Reputacional)",H37)</f>
        <v xml:space="preserve">     El riesgo afecta la imagen de la entidad internamente, de conocimiento general, nivel interno, de junta directiva y accionistas y/o de proveedores</v>
      </c>
      <c r="J37" s="538" t="str">
        <f>IF(OR(I37='[3]Tabla Impacto'!$C$11,I37='[3]Tabla Impacto'!$D$11),"Leve",IF(OR(I37='[3]Tabla Impacto'!$C$12,I37='[3]Tabla Impacto'!$D$12),"Menor",IF(OR(I37='[3]Tabla Impacto'!$C$13,I37='[3]Tabla Impacto'!$D$13),"Moderado",IF(OR(I37='[3]Tabla Impacto'!$C$14,I37='[3]Tabla Impacto'!$D$14),"Mayor",IF(OR(I37='[3]Tabla Impacto'!$C$15,I37='[3]Tabla Impacto'!$D$15),"Catastrófico","")))))</f>
        <v/>
      </c>
      <c r="K37" s="532" t="str">
        <f>IF(J37="","",IF(J37="Leve",0.2,IF(J37="Menor",0.4,IF(J37="Moderado",0.6,IF(J37="Mayor",0.8,IF(J37="Catastrófico",1,))))))</f>
        <v/>
      </c>
      <c r="L37" s="535" t="str">
        <f>IF(OR(AND(F37="Muy Baja",J37="Leve"),AND(F37="Muy Baja",J37="Menor"),AND(F37="Baja",J37="Leve")),"Bajo",IF(OR(AND(F37="Muy baja",J37="Moderado"),AND(F37="Baja",J37="Menor"),AND(F37="Baja",J37="Moderado"),AND(F37="Media",J37="Leve"),AND(F37="Media",J37="Menor"),AND(F37="Media",J37="Moderado"),AND(F37="Alta",J37="Leve"),AND(F37="Alta",J37="Menor")),"Moderado",IF(OR(AND(F37="Muy Baja",J37="Mayor"),AND(F37="Baja",J37="Mayor"),AND(F37="Media",J37="Mayor"),AND(F37="Alta",J37="Moderado"),AND(F37="Alta",J37="Mayor"),AND(F37="Muy Alta",J37="Leve"),AND(F37="Muy Alta",J37="Menor"),AND(F37="Muy Alta",J37="Moderado"),AND(F37="Muy Alta",J37="Mayor")),"Alto",IF(OR(AND(F37="Muy Baja",J37="Catastrófico"),AND(F37="Baja",J37="Catastrófico"),AND(F37="Media",J37="Catastrófico"),AND(F37="Alta",J37="Catastrófico"),AND(F37="Muy Alta",J37="Catastrófico")),"Extremo",""))))</f>
        <v/>
      </c>
      <c r="M37" s="201">
        <v>1</v>
      </c>
      <c r="N37" s="428" t="s">
        <v>282</v>
      </c>
      <c r="O37" s="203" t="s">
        <v>297</v>
      </c>
      <c r="P37" s="203" t="s">
        <v>246</v>
      </c>
      <c r="Q37" s="203" t="s">
        <v>337</v>
      </c>
      <c r="R37" s="203" t="s">
        <v>338</v>
      </c>
      <c r="S37" s="203" t="s">
        <v>339</v>
      </c>
      <c r="T37" s="203" t="s">
        <v>340</v>
      </c>
      <c r="U37" s="201" t="str">
        <f t="shared" si="17"/>
        <v>Probabilidad</v>
      </c>
      <c r="V37" s="205" t="s">
        <v>12</v>
      </c>
      <c r="W37" s="205" t="s">
        <v>7</v>
      </c>
      <c r="X37" s="206" t="str">
        <f t="shared" si="22"/>
        <v>40%</v>
      </c>
      <c r="Y37" s="205" t="s">
        <v>17</v>
      </c>
      <c r="Z37" s="205" t="s">
        <v>20</v>
      </c>
      <c r="AA37" s="205" t="s">
        <v>98</v>
      </c>
      <c r="AB37" s="207">
        <f>IFERROR(IF(U37="Probabilidad",(G37-(+G37*X37)),IF(U37="Impacto",G37,"")),"")</f>
        <v>0.36</v>
      </c>
      <c r="AC37" s="208" t="str">
        <f>IFERROR(IF(AB37="","",IF(AB37&lt;=0.2,"Muy Baja",IF(AB37&lt;=0.4,"Baja",IF(AB37&lt;=0.6,"Media",IF(AB37&lt;=0.8,"Alta","Muy Alta"))))),"")</f>
        <v>Baja</v>
      </c>
      <c r="AD37" s="206">
        <f t="shared" si="26"/>
        <v>0.36</v>
      </c>
      <c r="AE37" s="208" t="str">
        <f>IFERROR(IF(AF37="","",IF(AF37&lt;=0.2,"Leve",IF(AF37&lt;=0.4,"Menor",IF(AF37&lt;=0.6,"Moderado",IF(AF37&lt;=0.8,"Mayor","Catastrófico"))))),"")</f>
        <v>Menor</v>
      </c>
      <c r="AF37" s="206">
        <v>0.4</v>
      </c>
      <c r="AG37" s="209" t="str">
        <f>IFERROR(IF(OR(AND(AC37="Muy Baja",AE37="Leve"),AND(AC37="Muy Baja",AE37="Menor"),AND(AC37="Baja",AE37="Leve")),"Bajo",IF(OR(AND(AC37="Muy baja",AE37="Moderado"),AND(AC37="Baja",AE37="Menor"),AND(AC37="Baja",AE37="Moderado"),AND(AC37="Media",AE37="Leve"),AND(AC37="Media",AE37="Menor"),AND(AC37="Media",AE37="Moderado"),AND(AC37="Alta",AE37="Leve"),AND(AC37="Alta",AE37="Menor")),"Moderado",IF(OR(AND(AC37="Muy Baja",AE37="Mayor"),AND(AC37="Baja",AE37="Mayor"),AND(AC37="Media",AE37="Mayor"),AND(AC37="Alta",AE37="Moderado"),AND(AC37="Alta",AE37="Mayor"),AND(AC37="Muy Alta",AE37="Leve"),AND(AC37="Muy Alta",AE37="Menor"),AND(AC37="Muy Alta",AE37="Moderado"),AND(AC37="Muy Alta",AE37="Mayor")),"Alto",IF(OR(AND(AC37="Muy Baja",AE37="Catastrófico"),AND(AC37="Baja",AE37="Catastrófico"),AND(AC37="Media",AE37="Catastrófico"),AND(AC37="Alta",AE37="Catastrófico"),AND(AC37="Muy Alta",AE37="Catastrófico")),"Extremo","")))),"")</f>
        <v>Moderado</v>
      </c>
      <c r="AH37" s="537"/>
      <c r="AI37" s="428" t="s">
        <v>234</v>
      </c>
      <c r="AJ37" s="530" t="s">
        <v>258</v>
      </c>
      <c r="AK37" s="530" t="s">
        <v>258</v>
      </c>
      <c r="AL37" s="416" t="s">
        <v>963</v>
      </c>
      <c r="AM37" s="301" t="s">
        <v>1061</v>
      </c>
      <c r="AN37" s="309" t="s">
        <v>959</v>
      </c>
      <c r="AO37" s="399" t="s">
        <v>1062</v>
      </c>
    </row>
    <row r="38" spans="1:41" ht="105">
      <c r="A38" s="438"/>
      <c r="B38" s="529"/>
      <c r="C38" s="529"/>
      <c r="D38" s="156" t="s">
        <v>341</v>
      </c>
      <c r="E38" s="429"/>
      <c r="F38" s="429"/>
      <c r="G38" s="429"/>
      <c r="H38" s="429"/>
      <c r="I38" s="429"/>
      <c r="J38" s="539"/>
      <c r="K38" s="429"/>
      <c r="L38" s="534"/>
      <c r="M38" s="201">
        <v>2</v>
      </c>
      <c r="N38" s="429"/>
      <c r="O38" s="203" t="s">
        <v>342</v>
      </c>
      <c r="P38" s="203" t="s">
        <v>178</v>
      </c>
      <c r="Q38" s="203" t="s">
        <v>343</v>
      </c>
      <c r="R38" s="203" t="s">
        <v>344</v>
      </c>
      <c r="S38" s="203" t="s">
        <v>345</v>
      </c>
      <c r="T38" s="203" t="s">
        <v>340</v>
      </c>
      <c r="U38" s="201" t="str">
        <f t="shared" si="17"/>
        <v>Probabilidad</v>
      </c>
      <c r="V38" s="205" t="s">
        <v>12</v>
      </c>
      <c r="W38" s="205" t="s">
        <v>7</v>
      </c>
      <c r="X38" s="206" t="str">
        <f t="shared" si="22"/>
        <v>40%</v>
      </c>
      <c r="Y38" s="205" t="s">
        <v>17</v>
      </c>
      <c r="Z38" s="205" t="s">
        <v>20</v>
      </c>
      <c r="AA38" s="205" t="s">
        <v>98</v>
      </c>
      <c r="AB38" s="207">
        <f>IFERROR(IF(AND(U37="Probabilidad",U38="Probabilidad"),(AD37-(+AD37*X38)),IF(U38="Probabilidad",(G37-(+G37*X38)),IF(U38="Impacto",AD37,""))),"")</f>
        <v>0.216</v>
      </c>
      <c r="AC38" s="208" t="str">
        <f t="shared" si="18"/>
        <v>Baja</v>
      </c>
      <c r="AD38" s="206">
        <f t="shared" si="26"/>
        <v>0.216</v>
      </c>
      <c r="AE38" s="208" t="str">
        <f t="shared" si="19"/>
        <v>Menor</v>
      </c>
      <c r="AF38" s="206">
        <v>0.4</v>
      </c>
      <c r="AG38" s="209" t="str">
        <f t="shared" si="20"/>
        <v>Moderado</v>
      </c>
      <c r="AH38" s="429"/>
      <c r="AI38" s="429"/>
      <c r="AJ38" s="530"/>
      <c r="AK38" s="530"/>
      <c r="AL38" s="432"/>
      <c r="AM38" s="301" t="s">
        <v>1063</v>
      </c>
      <c r="AN38" s="309" t="s">
        <v>960</v>
      </c>
      <c r="AO38" s="399"/>
    </row>
    <row r="39" spans="1:41" ht="90" customHeight="1">
      <c r="A39" s="438"/>
      <c r="B39" s="529"/>
      <c r="C39" s="529"/>
      <c r="D39" s="156" t="s">
        <v>346</v>
      </c>
      <c r="E39" s="429"/>
      <c r="F39" s="429"/>
      <c r="G39" s="429"/>
      <c r="H39" s="429"/>
      <c r="I39" s="429"/>
      <c r="J39" s="539"/>
      <c r="K39" s="429"/>
      <c r="L39" s="534"/>
      <c r="M39" s="201">
        <v>3</v>
      </c>
      <c r="N39" s="429"/>
      <c r="O39" s="203" t="s">
        <v>283</v>
      </c>
      <c r="P39" s="203" t="s">
        <v>347</v>
      </c>
      <c r="Q39" s="203" t="s">
        <v>348</v>
      </c>
      <c r="R39" s="203" t="s">
        <v>349</v>
      </c>
      <c r="S39" s="203" t="s">
        <v>350</v>
      </c>
      <c r="T39" s="203" t="s">
        <v>351</v>
      </c>
      <c r="U39" s="201" t="str">
        <f t="shared" si="17"/>
        <v>Probabilidad</v>
      </c>
      <c r="V39" s="205" t="s">
        <v>12</v>
      </c>
      <c r="W39" s="205" t="s">
        <v>7</v>
      </c>
      <c r="X39" s="206" t="str">
        <f t="shared" si="22"/>
        <v>40%</v>
      </c>
      <c r="Y39" s="205" t="s">
        <v>17</v>
      </c>
      <c r="Z39" s="205" t="s">
        <v>20</v>
      </c>
      <c r="AA39" s="205" t="s">
        <v>98</v>
      </c>
      <c r="AB39" s="207">
        <v>0.13</v>
      </c>
      <c r="AC39" s="208" t="str">
        <f t="shared" si="18"/>
        <v>Muy Baja</v>
      </c>
      <c r="AD39" s="206">
        <f t="shared" si="26"/>
        <v>0.13</v>
      </c>
      <c r="AE39" s="208" t="str">
        <f t="shared" si="19"/>
        <v>Menor</v>
      </c>
      <c r="AF39" s="206">
        <v>0.4</v>
      </c>
      <c r="AG39" s="209" t="str">
        <f t="shared" si="20"/>
        <v>Bajo</v>
      </c>
      <c r="AH39" s="429"/>
      <c r="AI39" s="429"/>
      <c r="AJ39" s="530"/>
      <c r="AK39" s="530"/>
      <c r="AL39" s="432"/>
      <c r="AM39" s="301" t="s">
        <v>1064</v>
      </c>
      <c r="AN39" s="309" t="s">
        <v>961</v>
      </c>
      <c r="AO39" s="399"/>
    </row>
    <row r="40" spans="1:41" ht="78.599999999999994" customHeight="1">
      <c r="A40" s="438"/>
      <c r="B40" s="529"/>
      <c r="C40" s="529"/>
      <c r="D40" s="156" t="s">
        <v>352</v>
      </c>
      <c r="E40" s="429"/>
      <c r="F40" s="429"/>
      <c r="G40" s="429"/>
      <c r="H40" s="429"/>
      <c r="I40" s="429"/>
      <c r="J40" s="539"/>
      <c r="K40" s="429"/>
      <c r="L40" s="534"/>
      <c r="M40" s="201">
        <v>4</v>
      </c>
      <c r="N40" s="429"/>
      <c r="O40" s="203" t="s">
        <v>353</v>
      </c>
      <c r="P40" s="203" t="s">
        <v>354</v>
      </c>
      <c r="Q40" s="203" t="s">
        <v>355</v>
      </c>
      <c r="R40" s="203" t="s">
        <v>356</v>
      </c>
      <c r="S40" s="203" t="s">
        <v>357</v>
      </c>
      <c r="T40" s="203" t="s">
        <v>358</v>
      </c>
      <c r="U40" s="201" t="str">
        <f t="shared" si="17"/>
        <v>Impacto</v>
      </c>
      <c r="V40" s="205" t="s">
        <v>14</v>
      </c>
      <c r="W40" s="205" t="s">
        <v>7</v>
      </c>
      <c r="X40" s="206" t="str">
        <f t="shared" si="22"/>
        <v>25%</v>
      </c>
      <c r="Y40" s="205" t="s">
        <v>17</v>
      </c>
      <c r="Z40" s="205" t="s">
        <v>20</v>
      </c>
      <c r="AA40" s="205" t="s">
        <v>98</v>
      </c>
      <c r="AB40" s="207">
        <v>0.13</v>
      </c>
      <c r="AC40" s="208" t="str">
        <f t="shared" si="18"/>
        <v>Muy Baja</v>
      </c>
      <c r="AD40" s="206">
        <f t="shared" si="26"/>
        <v>0.13</v>
      </c>
      <c r="AE40" s="208" t="str">
        <f t="shared" si="19"/>
        <v>Menor</v>
      </c>
      <c r="AF40" s="206">
        <v>0.4</v>
      </c>
      <c r="AG40" s="209" t="str">
        <f t="shared" si="20"/>
        <v>Bajo</v>
      </c>
      <c r="AH40" s="429"/>
      <c r="AI40" s="429"/>
      <c r="AJ40" s="530"/>
      <c r="AK40" s="530"/>
      <c r="AL40" s="433"/>
      <c r="AM40" s="301" t="s">
        <v>1065</v>
      </c>
      <c r="AN40" s="309" t="s">
        <v>962</v>
      </c>
      <c r="AO40" s="399"/>
    </row>
    <row r="41" spans="1:41" ht="78" customHeight="1">
      <c r="A41" s="438"/>
      <c r="B41" s="528" t="s">
        <v>359</v>
      </c>
      <c r="C41" s="528" t="s">
        <v>360</v>
      </c>
      <c r="D41" s="156" t="s">
        <v>361</v>
      </c>
      <c r="E41" s="530">
        <v>8</v>
      </c>
      <c r="F41" s="531" t="str">
        <f>IF(E41&lt;=0,"",IF(E41&lt;=2,"Muy Baja",IF(E41&lt;=24,"Baja",IF(E41&lt;=500,"Media",IF(E41&lt;=5000,"Alta","Muy Alta")))))</f>
        <v>Baja</v>
      </c>
      <c r="G41" s="532">
        <f>IF(F41="","",IF(F41="Muy Baja",0.2,IF(F41="Baja",0.4,IF(F41="Media",0.6,IF(F41="Alta",0.8,IF(F41="Muy Alta",1,))))))</f>
        <v>0.4</v>
      </c>
      <c r="H41" s="532" t="s">
        <v>1026</v>
      </c>
      <c r="I41" s="532" t="str">
        <f>IF(NOT(ISERROR(MATCH(H41,'[3]Tabla Impacto'!$B$221:$B$223,0))),'[3]Tabla Impacto'!$F$223&amp;"Por favor no seleccionar los criterios de impacto(Afectación Económica o presupuestal y Pérdida Reputacional)",H41)</f>
        <v xml:space="preserve">     El riesgo afecta la imagen de la entidad internamente, de conocimiento general, nivel interno, de junta directiva y accionistas y/o de proveedores</v>
      </c>
      <c r="J41" s="538" t="str">
        <f>IF(OR(I41='[3]Tabla Impacto'!$C$11,I41='[3]Tabla Impacto'!$D$11),"Leve",IF(OR(I41='[3]Tabla Impacto'!$C$12,I41='[3]Tabla Impacto'!$D$12),"Menor",IF(OR(I41='[3]Tabla Impacto'!$C$13,I41='[3]Tabla Impacto'!$D$13),"Moderado",IF(OR(I41='[3]Tabla Impacto'!$C$14,I41='[3]Tabla Impacto'!$D$14),"Mayor",IF(OR(I41='[3]Tabla Impacto'!$C$15,I41='[3]Tabla Impacto'!$D$15),"Catastrófico","")))))</f>
        <v/>
      </c>
      <c r="K41" s="532" t="str">
        <f>IF(J41="","",IF(J41="Leve",0.2,IF(J41="Menor",0.4,IF(J41="Moderado",0.6,IF(J41="Mayor",0.8,IF(J41="Catastrófico",1,))))))</f>
        <v/>
      </c>
      <c r="L41" s="535" t="str">
        <f>IF(OR(AND(F41="Muy Baja",J41="Leve"),AND(F41="Muy Baja",J41="Menor"),AND(F41="Baja",J41="Leve")),"Bajo",IF(OR(AND(F41="Muy baja",J41="Moderado"),AND(F41="Baja",J41="Menor"),AND(F41="Baja",J41="Moderado"),AND(F41="Media",J41="Leve"),AND(F41="Media",J41="Menor"),AND(F41="Media",J41="Moderado"),AND(F41="Alta",J41="Leve"),AND(F41="Alta",J41="Menor")),"Moderado",IF(OR(AND(F41="Muy Baja",J41="Mayor"),AND(F41="Baja",J41="Mayor"),AND(F41="Media",J41="Mayor"),AND(F41="Alta",J41="Moderado"),AND(F41="Alta",J41="Mayor"),AND(F41="Muy Alta",J41="Leve"),AND(F41="Muy Alta",J41="Menor"),AND(F41="Muy Alta",J41="Moderado"),AND(F41="Muy Alta",J41="Mayor")),"Alto",IF(OR(AND(F41="Muy Baja",J41="Catastrófico"),AND(F41="Baja",J41="Catastrófico"),AND(F41="Media",J41="Catastrófico"),AND(F41="Alta",J41="Catastrófico"),AND(F41="Muy Alta",J41="Catastrófico")),"Extremo",""))))</f>
        <v/>
      </c>
      <c r="M41" s="201">
        <v>1</v>
      </c>
      <c r="N41" s="428" t="s">
        <v>282</v>
      </c>
      <c r="O41" s="203" t="s">
        <v>362</v>
      </c>
      <c r="P41" s="203" t="s">
        <v>363</v>
      </c>
      <c r="Q41" s="203" t="s">
        <v>364</v>
      </c>
      <c r="R41" s="203" t="s">
        <v>365</v>
      </c>
      <c r="S41" s="203" t="s">
        <v>366</v>
      </c>
      <c r="T41" s="203" t="s">
        <v>367</v>
      </c>
      <c r="U41" s="201" t="str">
        <f t="shared" si="17"/>
        <v>Probabilidad</v>
      </c>
      <c r="V41" s="205" t="s">
        <v>12</v>
      </c>
      <c r="W41" s="205" t="s">
        <v>7</v>
      </c>
      <c r="X41" s="206" t="str">
        <f t="shared" si="22"/>
        <v>40%</v>
      </c>
      <c r="Y41" s="205" t="s">
        <v>17</v>
      </c>
      <c r="Z41" s="205" t="s">
        <v>20</v>
      </c>
      <c r="AA41" s="205" t="s">
        <v>98</v>
      </c>
      <c r="AB41" s="207">
        <f>IFERROR(IF(U41="Probabilidad",(G41-(+G41*X41)),IF(U41="Impacto",G41,"")),"")</f>
        <v>0.24</v>
      </c>
      <c r="AC41" s="208" t="str">
        <f t="shared" si="18"/>
        <v>Baja</v>
      </c>
      <c r="AD41" s="206">
        <f t="shared" si="26"/>
        <v>0.24</v>
      </c>
      <c r="AE41" s="208" t="str">
        <f t="shared" si="19"/>
        <v>Menor</v>
      </c>
      <c r="AF41" s="206">
        <v>0.4</v>
      </c>
      <c r="AG41" s="209" t="str">
        <f t="shared" si="20"/>
        <v>Moderado</v>
      </c>
      <c r="AH41" s="537"/>
      <c r="AI41" s="428" t="s">
        <v>234</v>
      </c>
      <c r="AJ41" s="530" t="s">
        <v>258</v>
      </c>
      <c r="AK41" s="530" t="s">
        <v>258</v>
      </c>
      <c r="AL41" s="413" t="s">
        <v>368</v>
      </c>
      <c r="AM41" s="301" t="s">
        <v>964</v>
      </c>
      <c r="AN41" s="309" t="s">
        <v>965</v>
      </c>
      <c r="AO41" s="412" t="s">
        <v>1066</v>
      </c>
    </row>
    <row r="42" spans="1:41" ht="78" customHeight="1">
      <c r="A42" s="438"/>
      <c r="B42" s="529"/>
      <c r="C42" s="529"/>
      <c r="D42" s="156" t="s">
        <v>369</v>
      </c>
      <c r="E42" s="429"/>
      <c r="F42" s="429"/>
      <c r="G42" s="429"/>
      <c r="H42" s="429"/>
      <c r="I42" s="429"/>
      <c r="J42" s="539"/>
      <c r="K42" s="429"/>
      <c r="L42" s="534"/>
      <c r="M42" s="201">
        <v>2</v>
      </c>
      <c r="N42" s="429"/>
      <c r="O42" s="203" t="s">
        <v>370</v>
      </c>
      <c r="P42" s="203" t="s">
        <v>363</v>
      </c>
      <c r="Q42" s="203" t="s">
        <v>371</v>
      </c>
      <c r="R42" s="203" t="s">
        <v>372</v>
      </c>
      <c r="S42" s="203" t="s">
        <v>373</v>
      </c>
      <c r="T42" s="203" t="s">
        <v>374</v>
      </c>
      <c r="U42" s="201" t="str">
        <f t="shared" si="17"/>
        <v>Probabilidad</v>
      </c>
      <c r="V42" s="205" t="s">
        <v>12</v>
      </c>
      <c r="W42" s="205" t="s">
        <v>7</v>
      </c>
      <c r="X42" s="206" t="str">
        <f t="shared" si="22"/>
        <v>40%</v>
      </c>
      <c r="Y42" s="205" t="s">
        <v>17</v>
      </c>
      <c r="Z42" s="205" t="s">
        <v>20</v>
      </c>
      <c r="AA42" s="205" t="s">
        <v>98</v>
      </c>
      <c r="AB42" s="207">
        <f>IFERROR(IF(AND(U41="Probabilidad",U42="Probabilidad"),(AD41-(+AD41*X42)),IF(U42="Probabilidad",(G41-(+G41*X42)),IF(U42="Impacto",AD41,""))),"")</f>
        <v>0.14399999999999999</v>
      </c>
      <c r="AC42" s="208" t="str">
        <f t="shared" si="18"/>
        <v>Muy Baja</v>
      </c>
      <c r="AD42" s="206">
        <f t="shared" si="26"/>
        <v>0.14399999999999999</v>
      </c>
      <c r="AE42" s="208" t="str">
        <f t="shared" si="19"/>
        <v>Menor</v>
      </c>
      <c r="AF42" s="206">
        <v>0.4</v>
      </c>
      <c r="AG42" s="209" t="str">
        <f t="shared" si="20"/>
        <v>Bajo</v>
      </c>
      <c r="AH42" s="429"/>
      <c r="AI42" s="429"/>
      <c r="AJ42" s="530"/>
      <c r="AK42" s="530"/>
      <c r="AL42" s="414"/>
      <c r="AM42" s="301" t="s">
        <v>1067</v>
      </c>
      <c r="AN42" s="309" t="s">
        <v>966</v>
      </c>
      <c r="AO42" s="412"/>
    </row>
    <row r="43" spans="1:41" ht="156" customHeight="1">
      <c r="A43" s="438"/>
      <c r="B43" s="529"/>
      <c r="C43" s="529"/>
      <c r="D43" s="156" t="s">
        <v>375</v>
      </c>
      <c r="E43" s="429"/>
      <c r="F43" s="429"/>
      <c r="G43" s="429"/>
      <c r="H43" s="429"/>
      <c r="I43" s="429"/>
      <c r="J43" s="539"/>
      <c r="K43" s="429"/>
      <c r="L43" s="534"/>
      <c r="M43" s="201">
        <v>3</v>
      </c>
      <c r="N43" s="429"/>
      <c r="O43" s="203" t="s">
        <v>370</v>
      </c>
      <c r="P43" s="203" t="s">
        <v>376</v>
      </c>
      <c r="Q43" s="203" t="s">
        <v>377</v>
      </c>
      <c r="R43" s="203" t="s">
        <v>378</v>
      </c>
      <c r="S43" s="203" t="s">
        <v>379</v>
      </c>
      <c r="T43" s="203" t="s">
        <v>329</v>
      </c>
      <c r="U43" s="201" t="str">
        <f t="shared" si="17"/>
        <v>Probabilidad</v>
      </c>
      <c r="V43" s="205" t="s">
        <v>12</v>
      </c>
      <c r="W43" s="205" t="s">
        <v>7</v>
      </c>
      <c r="X43" s="206" t="str">
        <f t="shared" si="22"/>
        <v>40%</v>
      </c>
      <c r="Y43" s="205" t="s">
        <v>17</v>
      </c>
      <c r="Z43" s="205" t="s">
        <v>20</v>
      </c>
      <c r="AA43" s="205" t="s">
        <v>98</v>
      </c>
      <c r="AB43" s="207">
        <v>8.5999999999999993E-2</v>
      </c>
      <c r="AC43" s="208" t="str">
        <f t="shared" si="18"/>
        <v>Muy Baja</v>
      </c>
      <c r="AD43" s="206"/>
      <c r="AE43" s="208" t="str">
        <f t="shared" si="19"/>
        <v>Menor</v>
      </c>
      <c r="AF43" s="206">
        <v>0.4</v>
      </c>
      <c r="AG43" s="209" t="str">
        <f t="shared" si="20"/>
        <v>Bajo</v>
      </c>
      <c r="AH43" s="429"/>
      <c r="AI43" s="429"/>
      <c r="AJ43" s="530"/>
      <c r="AK43" s="530"/>
      <c r="AL43" s="415"/>
      <c r="AM43" s="301" t="s">
        <v>1068</v>
      </c>
      <c r="AN43" s="309"/>
      <c r="AO43" s="412"/>
    </row>
    <row r="44" spans="1:41" ht="78" customHeight="1">
      <c r="A44" s="438"/>
      <c r="B44" s="528" t="s">
        <v>380</v>
      </c>
      <c r="C44" s="528" t="s">
        <v>381</v>
      </c>
      <c r="D44" s="156" t="s">
        <v>382</v>
      </c>
      <c r="E44" s="530">
        <v>365</v>
      </c>
      <c r="F44" s="531" t="str">
        <f>IF(E44&lt;=0,"",IF(E44&lt;=2,"Muy Baja",IF(E44&lt;=24,"Baja",IF(E44&lt;=500,"Media",IF(E44&lt;=5000,"Alta","Muy Alta")))))</f>
        <v>Media</v>
      </c>
      <c r="G44" s="532">
        <f>IF(F44="","",IF(F44="Muy Baja",0.2,IF(F44="Baja",0.4,IF(F44="Media",0.6,IF(F44="Alta",0.8,IF(F44="Muy Alta",1,))))))</f>
        <v>0.6</v>
      </c>
      <c r="H44" s="532" t="s">
        <v>1026</v>
      </c>
      <c r="I44" s="532" t="str">
        <f>IF(NOT(ISERROR(MATCH(H44,'[3]Tabla Impacto'!$B$221:$B$223,0))),'[3]Tabla Impacto'!$F$223&amp;"Por favor no seleccionar los criterios de impacto(Afectación Económica o presupuestal y Pérdida Reputacional)",H44)</f>
        <v xml:space="preserve">     El riesgo afecta la imagen de la entidad internamente, de conocimiento general, nivel interno, de junta directiva y accionistas y/o de proveedores</v>
      </c>
      <c r="J44" s="538" t="str">
        <f>IF(OR(I44='[3]Tabla Impacto'!$C$11,I44='[3]Tabla Impacto'!$D$11),"Leve",IF(OR(I44='[3]Tabla Impacto'!$C$12,I44='[3]Tabla Impacto'!$D$12),"Menor",IF(OR(I44='[3]Tabla Impacto'!$C$13,I44='[3]Tabla Impacto'!$D$13),"Moderado",IF(OR(I44='[3]Tabla Impacto'!$C$14,I44='[3]Tabla Impacto'!$D$14),"Mayor",IF(OR(I44='[3]Tabla Impacto'!$C$15,I44='[3]Tabla Impacto'!$D$15),"Catastrófico","")))))</f>
        <v/>
      </c>
      <c r="K44" s="532" t="str">
        <f>IF(J44="","",IF(J44="Leve",0.2,IF(J44="Menor",0.4,IF(J44="Moderado",0.6,IF(J44="Mayor",0.8,IF(J44="Catastrófico",1,))))))</f>
        <v/>
      </c>
      <c r="L44" s="535" t="str">
        <f>IF(OR(AND(F44="Muy Baja",J44="Leve"),AND(F44="Muy Baja",J44="Menor"),AND(F44="Baja",J44="Leve")),"Bajo",IF(OR(AND(F44="Muy baja",J44="Moderado"),AND(F44="Baja",J44="Menor"),AND(F44="Baja",J44="Moderado"),AND(F44="Media",J44="Leve"),AND(F44="Media",J44="Menor"),AND(F44="Media",J44="Moderado"),AND(F44="Alta",J44="Leve"),AND(F44="Alta",J44="Menor")),"Moderado",IF(OR(AND(F44="Muy Baja",J44="Mayor"),AND(F44="Baja",J44="Mayor"),AND(F44="Media",J44="Mayor"),AND(F44="Alta",J44="Moderado"),AND(F44="Alta",J44="Mayor"),AND(F44="Muy Alta",J44="Leve"),AND(F44="Muy Alta",J44="Menor"),AND(F44="Muy Alta",J44="Moderado"),AND(F44="Muy Alta",J44="Mayor")),"Alto",IF(OR(AND(F44="Muy Baja",J44="Catastrófico"),AND(F44="Baja",J44="Catastrófico"),AND(F44="Media",J44="Catastrófico"),AND(F44="Alta",J44="Catastrófico"),AND(F44="Muy Alta",J44="Catastrófico")),"Extremo",""))))</f>
        <v/>
      </c>
      <c r="M44" s="201">
        <v>1</v>
      </c>
      <c r="N44" s="428" t="s">
        <v>282</v>
      </c>
      <c r="O44" s="203" t="s">
        <v>383</v>
      </c>
      <c r="P44" s="203" t="s">
        <v>246</v>
      </c>
      <c r="Q44" s="203" t="s">
        <v>384</v>
      </c>
      <c r="R44" s="203" t="s">
        <v>385</v>
      </c>
      <c r="S44" s="203" t="s">
        <v>386</v>
      </c>
      <c r="T44" s="203" t="s">
        <v>340</v>
      </c>
      <c r="U44" s="201" t="str">
        <f t="shared" si="17"/>
        <v>Probabilidad</v>
      </c>
      <c r="V44" s="205" t="s">
        <v>12</v>
      </c>
      <c r="W44" s="205" t="s">
        <v>7</v>
      </c>
      <c r="X44" s="206" t="str">
        <f t="shared" si="22"/>
        <v>40%</v>
      </c>
      <c r="Y44" s="205" t="s">
        <v>17</v>
      </c>
      <c r="Z44" s="205" t="s">
        <v>20</v>
      </c>
      <c r="AA44" s="205" t="s">
        <v>98</v>
      </c>
      <c r="AB44" s="207">
        <f>IFERROR(IF(U44="Probabilidad",(G44-(+G44*X44)),IF(U44="Impacto",G44,"")),"")</f>
        <v>0.36</v>
      </c>
      <c r="AC44" s="208" t="str">
        <f t="shared" si="18"/>
        <v>Baja</v>
      </c>
      <c r="AD44" s="206">
        <f t="shared" si="26"/>
        <v>0.36</v>
      </c>
      <c r="AE44" s="353" t="str">
        <f t="shared" si="19"/>
        <v/>
      </c>
      <c r="AF44" s="206" t="str">
        <f>IFERROR(IF(U44="Impacto",(K44-(+K44*X44)),IF(U44="Probabilidad",K44,"")),"")</f>
        <v/>
      </c>
      <c r="AG44" s="354" t="str">
        <f t="shared" si="20"/>
        <v/>
      </c>
      <c r="AH44" s="537"/>
      <c r="AI44" s="428" t="s">
        <v>234</v>
      </c>
      <c r="AJ44" s="530" t="s">
        <v>258</v>
      </c>
      <c r="AK44" s="530" t="s">
        <v>258</v>
      </c>
      <c r="AL44" s="416" t="s">
        <v>387</v>
      </c>
      <c r="AM44" s="301" t="s">
        <v>1069</v>
      </c>
      <c r="AN44" s="309" t="s">
        <v>967</v>
      </c>
      <c r="AO44" s="412" t="s">
        <v>1070</v>
      </c>
    </row>
    <row r="45" spans="1:41" ht="78" customHeight="1">
      <c r="A45" s="438"/>
      <c r="B45" s="529"/>
      <c r="C45" s="529"/>
      <c r="D45" s="156" t="s">
        <v>388</v>
      </c>
      <c r="E45" s="429"/>
      <c r="F45" s="429"/>
      <c r="G45" s="429"/>
      <c r="H45" s="429"/>
      <c r="I45" s="429"/>
      <c r="J45" s="539"/>
      <c r="K45" s="429"/>
      <c r="L45" s="534"/>
      <c r="M45" s="201">
        <v>2</v>
      </c>
      <c r="N45" s="429"/>
      <c r="O45" s="203" t="s">
        <v>383</v>
      </c>
      <c r="P45" s="203" t="s">
        <v>178</v>
      </c>
      <c r="Q45" s="203" t="s">
        <v>389</v>
      </c>
      <c r="R45" s="203" t="s">
        <v>390</v>
      </c>
      <c r="S45" s="203" t="s">
        <v>391</v>
      </c>
      <c r="T45" s="203" t="s">
        <v>392</v>
      </c>
      <c r="U45" s="201" t="str">
        <f t="shared" si="17"/>
        <v>Probabilidad</v>
      </c>
      <c r="V45" s="205" t="s">
        <v>12</v>
      </c>
      <c r="W45" s="205" t="s">
        <v>7</v>
      </c>
      <c r="X45" s="206" t="str">
        <f t="shared" si="22"/>
        <v>40%</v>
      </c>
      <c r="Y45" s="205" t="s">
        <v>17</v>
      </c>
      <c r="Z45" s="205" t="s">
        <v>20</v>
      </c>
      <c r="AA45" s="205" t="s">
        <v>98</v>
      </c>
      <c r="AB45" s="207">
        <f>IFERROR(IF(AND(U44="Probabilidad",U45="Probabilidad"),(AD44-(+AD44*X45)),IF(U45="Probabilidad",(G44-(+G44*X45)),IF(U45="Impacto",AD44,""))),"")</f>
        <v>0.216</v>
      </c>
      <c r="AC45" s="208" t="str">
        <f t="shared" si="18"/>
        <v>Baja</v>
      </c>
      <c r="AD45" s="206">
        <f t="shared" si="26"/>
        <v>0.216</v>
      </c>
      <c r="AE45" s="208" t="str">
        <f t="shared" si="19"/>
        <v>Menor</v>
      </c>
      <c r="AF45" s="206">
        <f>IFERROR(IF(AND(U44="Impacto",U45="Impacto"),(AF41-(+AF41*X45)),IF(U45="Impacto",($J$19-(+$J$19*X45)),IF(U45="Probabilidad",AF41,""))),"")</f>
        <v>0.4</v>
      </c>
      <c r="AG45" s="209" t="str">
        <f t="shared" si="20"/>
        <v>Moderado</v>
      </c>
      <c r="AH45" s="429"/>
      <c r="AI45" s="429"/>
      <c r="AJ45" s="530"/>
      <c r="AK45" s="530"/>
      <c r="AL45" s="417"/>
      <c r="AM45" s="301" t="s">
        <v>1071</v>
      </c>
      <c r="AN45" s="309" t="s">
        <v>968</v>
      </c>
      <c r="AO45" s="412"/>
    </row>
    <row r="46" spans="1:41" ht="78" customHeight="1">
      <c r="A46" s="438"/>
      <c r="B46" s="529"/>
      <c r="C46" s="529"/>
      <c r="D46" s="156" t="s">
        <v>393</v>
      </c>
      <c r="E46" s="429"/>
      <c r="F46" s="429"/>
      <c r="G46" s="429"/>
      <c r="H46" s="429"/>
      <c r="I46" s="429"/>
      <c r="J46" s="539"/>
      <c r="K46" s="429"/>
      <c r="L46" s="534"/>
      <c r="M46" s="201">
        <v>3</v>
      </c>
      <c r="N46" s="429"/>
      <c r="O46" s="203" t="s">
        <v>383</v>
      </c>
      <c r="P46" s="203" t="s">
        <v>178</v>
      </c>
      <c r="Q46" s="203" t="s">
        <v>394</v>
      </c>
      <c r="R46" s="203" t="s">
        <v>395</v>
      </c>
      <c r="S46" s="203" t="s">
        <v>396</v>
      </c>
      <c r="T46" s="203" t="s">
        <v>397</v>
      </c>
      <c r="U46" s="201" t="str">
        <f t="shared" si="17"/>
        <v>Probabilidad</v>
      </c>
      <c r="V46" s="205" t="s">
        <v>12</v>
      </c>
      <c r="W46" s="205" t="s">
        <v>7</v>
      </c>
      <c r="X46" s="206" t="str">
        <f t="shared" si="22"/>
        <v>40%</v>
      </c>
      <c r="Y46" s="205" t="s">
        <v>17</v>
      </c>
      <c r="Z46" s="205" t="s">
        <v>20</v>
      </c>
      <c r="AA46" s="205" t="s">
        <v>98</v>
      </c>
      <c r="AB46" s="207">
        <f t="shared" ref="AB46:AB47" si="27">IFERROR(IF(AND(U45="Probabilidad",U46="Probabilidad"),(AD45-(+AD45*X46)),IF(AND(U45="Impacto",U46="Probabilidad"),(AD44-(+AD44*X46)),IF(U46="Impacto",AD45,""))),"")</f>
        <v>0.12959999999999999</v>
      </c>
      <c r="AC46" s="208" t="str">
        <f t="shared" si="18"/>
        <v>Muy Baja</v>
      </c>
      <c r="AD46" s="206">
        <f t="shared" si="26"/>
        <v>0.12959999999999999</v>
      </c>
      <c r="AE46" s="208" t="str">
        <f t="shared" si="19"/>
        <v>Menor</v>
      </c>
      <c r="AF46" s="206">
        <f t="shared" ref="AF46:AF47" si="28">IFERROR(IF(AND(U45="Impacto",U46="Impacto"),(AF45-(+AF45*X46)),IF(AND(U45="Probabilidad",U46="Impacto"),(AF44-(+AF44*X46)),IF(U46="Probabilidad",AF45,""))),"")</f>
        <v>0.4</v>
      </c>
      <c r="AG46" s="209" t="str">
        <f t="shared" si="20"/>
        <v>Bajo</v>
      </c>
      <c r="AH46" s="429"/>
      <c r="AI46" s="429"/>
      <c r="AJ46" s="530"/>
      <c r="AK46" s="530"/>
      <c r="AL46" s="417"/>
      <c r="AM46" s="301" t="s">
        <v>1072</v>
      </c>
      <c r="AN46" s="309" t="s">
        <v>969</v>
      </c>
      <c r="AO46" s="412"/>
    </row>
    <row r="47" spans="1:41" ht="78" customHeight="1">
      <c r="A47" s="438"/>
      <c r="B47" s="529"/>
      <c r="C47" s="529"/>
      <c r="D47" s="156" t="s">
        <v>398</v>
      </c>
      <c r="E47" s="429"/>
      <c r="F47" s="429"/>
      <c r="G47" s="429"/>
      <c r="H47" s="429"/>
      <c r="I47" s="429"/>
      <c r="J47" s="539"/>
      <c r="K47" s="429"/>
      <c r="L47" s="534"/>
      <c r="M47" s="201">
        <v>4</v>
      </c>
      <c r="N47" s="429"/>
      <c r="O47" s="203" t="s">
        <v>383</v>
      </c>
      <c r="P47" s="203" t="s">
        <v>399</v>
      </c>
      <c r="Q47" s="203" t="s">
        <v>400</v>
      </c>
      <c r="R47" s="203" t="s">
        <v>401</v>
      </c>
      <c r="S47" s="203" t="s">
        <v>402</v>
      </c>
      <c r="T47" s="203" t="s">
        <v>403</v>
      </c>
      <c r="U47" s="201" t="str">
        <f t="shared" si="17"/>
        <v>Probabilidad</v>
      </c>
      <c r="V47" s="205" t="s">
        <v>12</v>
      </c>
      <c r="W47" s="205" t="s">
        <v>7</v>
      </c>
      <c r="X47" s="206" t="str">
        <f t="shared" si="22"/>
        <v>40%</v>
      </c>
      <c r="Y47" s="205" t="s">
        <v>17</v>
      </c>
      <c r="Z47" s="205" t="s">
        <v>20</v>
      </c>
      <c r="AA47" s="205" t="s">
        <v>98</v>
      </c>
      <c r="AB47" s="207">
        <f t="shared" si="27"/>
        <v>7.7759999999999996E-2</v>
      </c>
      <c r="AC47" s="208" t="str">
        <f t="shared" si="18"/>
        <v>Muy Baja</v>
      </c>
      <c r="AD47" s="206">
        <f t="shared" si="26"/>
        <v>7.7759999999999996E-2</v>
      </c>
      <c r="AE47" s="208" t="str">
        <f t="shared" si="19"/>
        <v>Menor</v>
      </c>
      <c r="AF47" s="206">
        <f t="shared" si="28"/>
        <v>0.4</v>
      </c>
      <c r="AG47" s="209" t="str">
        <f t="shared" si="20"/>
        <v>Bajo</v>
      </c>
      <c r="AH47" s="429"/>
      <c r="AI47" s="429"/>
      <c r="AJ47" s="530"/>
      <c r="AK47" s="530"/>
      <c r="AL47" s="417"/>
      <c r="AM47" s="301" t="s">
        <v>1073</v>
      </c>
      <c r="AN47" s="309" t="s">
        <v>970</v>
      </c>
      <c r="AO47" s="412"/>
    </row>
    <row r="48" spans="1:41" ht="78" customHeight="1">
      <c r="A48" s="438"/>
      <c r="B48" s="529"/>
      <c r="C48" s="529"/>
      <c r="D48" s="156" t="s">
        <v>404</v>
      </c>
      <c r="E48" s="429"/>
      <c r="F48" s="429"/>
      <c r="G48" s="429"/>
      <c r="H48" s="429"/>
      <c r="I48" s="429"/>
      <c r="J48" s="539"/>
      <c r="K48" s="429"/>
      <c r="L48" s="534"/>
      <c r="M48" s="201">
        <v>5</v>
      </c>
      <c r="N48" s="429"/>
      <c r="O48" s="203" t="s">
        <v>383</v>
      </c>
      <c r="P48" s="203" t="s">
        <v>246</v>
      </c>
      <c r="Q48" s="203" t="s">
        <v>405</v>
      </c>
      <c r="R48" s="203" t="s">
        <v>406</v>
      </c>
      <c r="S48" s="203" t="s">
        <v>407</v>
      </c>
      <c r="T48" s="203" t="s">
        <v>408</v>
      </c>
      <c r="U48" s="201" t="str">
        <f t="shared" si="17"/>
        <v>Probabilidad</v>
      </c>
      <c r="V48" s="205" t="s">
        <v>12</v>
      </c>
      <c r="W48" s="205" t="s">
        <v>7</v>
      </c>
      <c r="X48" s="206" t="str">
        <f t="shared" si="22"/>
        <v>40%</v>
      </c>
      <c r="Y48" s="205" t="s">
        <v>17</v>
      </c>
      <c r="Z48" s="205" t="s">
        <v>20</v>
      </c>
      <c r="AA48" s="205" t="s">
        <v>98</v>
      </c>
      <c r="AB48" s="207">
        <v>4.7E-2</v>
      </c>
      <c r="AC48" s="208" t="str">
        <f t="shared" si="18"/>
        <v>Muy Baja</v>
      </c>
      <c r="AD48" s="206"/>
      <c r="AE48" s="208" t="str">
        <f t="shared" si="19"/>
        <v>Menor</v>
      </c>
      <c r="AF48" s="206">
        <v>0.4</v>
      </c>
      <c r="AG48" s="209" t="str">
        <f t="shared" si="20"/>
        <v>Bajo</v>
      </c>
      <c r="AH48" s="429"/>
      <c r="AI48" s="429"/>
      <c r="AJ48" s="530"/>
      <c r="AK48" s="530"/>
      <c r="AL48" s="417"/>
      <c r="AM48" s="301" t="s">
        <v>1074</v>
      </c>
      <c r="AN48" s="309" t="s">
        <v>971</v>
      </c>
      <c r="AO48" s="412"/>
    </row>
    <row r="49" spans="1:54" ht="78" customHeight="1">
      <c r="A49" s="438"/>
      <c r="B49" s="529"/>
      <c r="C49" s="529"/>
      <c r="D49" s="156" t="s">
        <v>409</v>
      </c>
      <c r="E49" s="429"/>
      <c r="F49" s="429"/>
      <c r="G49" s="429"/>
      <c r="H49" s="429"/>
      <c r="I49" s="429"/>
      <c r="J49" s="539"/>
      <c r="K49" s="429"/>
      <c r="L49" s="534"/>
      <c r="M49" s="201">
        <v>6</v>
      </c>
      <c r="N49" s="429"/>
      <c r="O49" s="203" t="s">
        <v>383</v>
      </c>
      <c r="P49" s="203" t="s">
        <v>410</v>
      </c>
      <c r="Q49" s="203" t="s">
        <v>1075</v>
      </c>
      <c r="R49" s="203" t="s">
        <v>411</v>
      </c>
      <c r="S49" s="203" t="s">
        <v>412</v>
      </c>
      <c r="T49" s="203" t="s">
        <v>329</v>
      </c>
      <c r="U49" s="201" t="s">
        <v>1</v>
      </c>
      <c r="V49" s="205" t="s">
        <v>14</v>
      </c>
      <c r="W49" s="205" t="s">
        <v>7</v>
      </c>
      <c r="X49" s="206">
        <v>0.25</v>
      </c>
      <c r="Y49" s="205" t="s">
        <v>17</v>
      </c>
      <c r="Z49" s="205" t="s">
        <v>20</v>
      </c>
      <c r="AA49" s="205" t="s">
        <v>98</v>
      </c>
      <c r="AB49" s="207">
        <v>4.7E-2</v>
      </c>
      <c r="AC49" s="208" t="str">
        <f t="shared" si="18"/>
        <v>Muy Baja</v>
      </c>
      <c r="AD49" s="206"/>
      <c r="AE49" s="208" t="str">
        <f t="shared" si="19"/>
        <v>Menor</v>
      </c>
      <c r="AF49" s="206">
        <v>0.3</v>
      </c>
      <c r="AG49" s="209" t="str">
        <f t="shared" si="20"/>
        <v>Bajo</v>
      </c>
      <c r="AH49" s="429"/>
      <c r="AI49" s="429"/>
      <c r="AJ49" s="530"/>
      <c r="AK49" s="530"/>
      <c r="AL49" s="418"/>
      <c r="AM49" s="301" t="s">
        <v>972</v>
      </c>
      <c r="AN49" s="309" t="s">
        <v>973</v>
      </c>
      <c r="AO49" s="412"/>
    </row>
    <row r="50" spans="1:54" ht="117.75" customHeight="1">
      <c r="A50" s="438" t="s">
        <v>413</v>
      </c>
      <c r="B50" s="426" t="s">
        <v>414</v>
      </c>
      <c r="C50" s="513" t="s">
        <v>415</v>
      </c>
      <c r="D50" s="426" t="s">
        <v>416</v>
      </c>
      <c r="E50" s="513" t="s">
        <v>417</v>
      </c>
      <c r="F50" s="553" t="s">
        <v>96</v>
      </c>
      <c r="G50" s="551">
        <v>0.6</v>
      </c>
      <c r="H50" s="551" t="s">
        <v>126</v>
      </c>
      <c r="I50" s="554" t="str">
        <f>IF(NOT(ISERROR(MATCH(H50,'[4]Tabla Impacto'!$B$221:$B$223,0))),'[4]Tabla Impacto'!$F$223&amp;"Por favor no seleccionar los criterios de impacto(Afectación Económica o presupuestal y Pérdida Reputacional)",H50)</f>
        <v xml:space="preserve">     El riesgo afecta la imagen de la entidad con algunos usuarios de relevancia frente al logro de los objetivos</v>
      </c>
      <c r="J50" s="553" t="s">
        <v>70</v>
      </c>
      <c r="K50" s="551">
        <v>0.6</v>
      </c>
      <c r="L50" s="540" t="str">
        <f>IF(OR(AND(F50="Muy Baja",J50="Leve"),AND(F50="Muy Baja",J50="Menor"),AND(F50="Baja",J50="Leve")),"Bajo",IF(OR(AND(F50="Muy baja",J50="Moderado"),AND(F50="Baja",J50="Menor"),AND(F50="Baja",J50="Moderado"),AND(F50="Media",J50="Leve"),AND(F50="Media",J50="Menor"),AND(F50="Media",J50="Moderado"),AND(F50="Alta",J50="Leve"),AND(F50="Alta",J50="Menor")),"Moderado",IF(OR(AND(F50="Muy Baja",J50="Mayor"),AND(F50="Baja",J50="Mayor"),AND(F50="Media",J50="Mayor"),AND(F50="Alta",J50="Moderado"),AND(F50="Alta",J50="Mayor"),AND(F50="Muy Alta",J50="Leve"),AND(F50="Muy Alta",J50="Menor"),AND(F50="Muy Alta",J50="Moderado"),AND(F50="Muy Alta",J50="Mayor")),"Alto",IF(OR(AND(F50="Muy Baja",J50="Catastrófico"),AND(F50="Baja",J50="Catastrófico"),AND(F50="Media",J50="Catastrófico"),AND(F50="Alta",J50="Catastrófico"),AND(F50="Muy Alta",J50="Catastrófico")),"Extremo",""))))</f>
        <v>Moderado</v>
      </c>
      <c r="M50" s="541">
        <v>1</v>
      </c>
      <c r="N50" s="513" t="s">
        <v>418</v>
      </c>
      <c r="O50" s="426" t="s">
        <v>419</v>
      </c>
      <c r="P50" s="525" t="s">
        <v>298</v>
      </c>
      <c r="Q50" s="525" t="s">
        <v>420</v>
      </c>
      <c r="R50" s="520" t="s">
        <v>421</v>
      </c>
      <c r="S50" s="513" t="s">
        <v>1076</v>
      </c>
      <c r="T50" s="513" t="s">
        <v>1077</v>
      </c>
      <c r="U50" s="541" t="str">
        <f>IF(OR(V50="Preventivo",V50="Detectivo"),"Probabilidad",IF(V50="Correctivo","Impacto",""))</f>
        <v>Probabilidad</v>
      </c>
      <c r="V50" s="547" t="s">
        <v>12</v>
      </c>
      <c r="W50" s="547" t="s">
        <v>7</v>
      </c>
      <c r="X50" s="544" t="str">
        <f>IF(AND(V50="Preventivo",W50="Automático"),"50%",IF(AND(V50="Preventivo",W50="Manual"),"40%",IF(AND(V50="Detectivo",W50="Automático"),"40%",IF(AND(V50="Detectivo",W50="Manual"),"30%",IF(AND(V50="Correctivo",W50="Automático"),"35%",IF(AND(V50="Correctivo",W50="Manual"),"25%",""))))))</f>
        <v>40%</v>
      </c>
      <c r="Y50" s="547" t="s">
        <v>17</v>
      </c>
      <c r="Z50" s="547" t="s">
        <v>20</v>
      </c>
      <c r="AA50" s="547" t="s">
        <v>98</v>
      </c>
      <c r="AB50" s="552">
        <f>IFERROR(IF(U50="Probabilidad",(G50-(+G50*X50)),IF(U50="Impacto",G50,"")),"")</f>
        <v>0.36</v>
      </c>
      <c r="AC50" s="543" t="str">
        <f>IFERROR(IF(AB50="","",IF(AB50&lt;=0.2,"Muy Baja",IF(AB50&lt;=0.4,"Baja",IF(AB50&lt;=0.6,"Media",IF(AB50&lt;=0.8,"Alta","Muy Alta"))))),"")</f>
        <v>Baja</v>
      </c>
      <c r="AD50" s="544">
        <f>+AB50</f>
        <v>0.36</v>
      </c>
      <c r="AE50" s="543" t="str">
        <f>IFERROR(IF(AF50="","",IF(AF50&lt;=0.2,"Leve",IF(AF50&lt;=0.4,"Menor",IF(AF50&lt;=0.6,"Moderado",IF(AF50&lt;=0.8,"Mayor","Catastrófico"))))),"")</f>
        <v>Moderado</v>
      </c>
      <c r="AF50" s="544">
        <f>IFERROR(IF(U50="Impacto",(K50-(+K50*X50)),IF(U50="Probabilidad",K50,"")),"")</f>
        <v>0.6</v>
      </c>
      <c r="AG50" s="550" t="str">
        <f>IFERROR(IF(OR(AND(AC50="Muy Baja",AE50="Leve"),AND(AC50="Muy Baja",AE50="Menor"),AND(AC50="Baja",AE50="Leve")),"Bajo",IF(OR(AND(AC50="Muy baja",AE50="Moderado"),AND(AC50="Baja",AE50="Menor"),AND(AC50="Baja",AE50="Moderado"),AND(AC50="Media",AE50="Leve"),AND(AC50="Media",AE50="Menor"),AND(AC50="Media",AE50="Moderado"),AND(AC50="Alta",AE50="Leve"),AND(AC50="Alta",AE50="Menor")),"Moderado",IF(OR(AND(AC50="Muy Baja",AE50="Mayor"),AND(AC50="Baja",AE50="Mayor"),AND(AC50="Media",AE50="Mayor"),AND(AC50="Alta",AE50="Moderado"),AND(AC50="Alta",AE50="Mayor"),AND(AC50="Muy Alta",AE50="Leve"),AND(AC50="Muy Alta",AE50="Menor"),AND(AC50="Muy Alta",AE50="Moderado"),AND(AC50="Muy Alta",AE50="Mayor")),"Alto",IF(OR(AND(AC50="Muy Baja",AE50="Catastrófico"),AND(AC50="Baja",AE50="Catastrófico"),AND(AC50="Media",AE50="Catastrófico"),AND(AC50="Alta",AE50="Catastrófico"),AND(AC50="Muy Alta",AE50="Catastrófico")),"Extremo","")))),"")</f>
        <v>Moderado</v>
      </c>
      <c r="AH50" s="547" t="s">
        <v>112</v>
      </c>
      <c r="AI50" s="427" t="s">
        <v>422</v>
      </c>
      <c r="AJ50" s="427" t="s">
        <v>418</v>
      </c>
      <c r="AK50" s="556" t="s">
        <v>423</v>
      </c>
      <c r="AL50" s="426" t="s">
        <v>424</v>
      </c>
      <c r="AM50" s="424" t="s">
        <v>983</v>
      </c>
      <c r="AN50" s="425" t="s">
        <v>1078</v>
      </c>
      <c r="AO50" s="412" t="s">
        <v>1079</v>
      </c>
    </row>
    <row r="51" spans="1:54" ht="116.25" customHeight="1">
      <c r="A51" s="438"/>
      <c r="B51" s="426"/>
      <c r="C51" s="513"/>
      <c r="D51" s="426"/>
      <c r="E51" s="513"/>
      <c r="F51" s="553"/>
      <c r="G51" s="551"/>
      <c r="H51" s="551"/>
      <c r="I51" s="546"/>
      <c r="J51" s="553"/>
      <c r="K51" s="551"/>
      <c r="L51" s="540"/>
      <c r="M51" s="542"/>
      <c r="N51" s="513"/>
      <c r="O51" s="426"/>
      <c r="P51" s="549"/>
      <c r="Q51" s="549"/>
      <c r="R51" s="546"/>
      <c r="S51" s="513"/>
      <c r="T51" s="513"/>
      <c r="U51" s="546"/>
      <c r="V51" s="548"/>
      <c r="W51" s="548"/>
      <c r="X51" s="548"/>
      <c r="Y51" s="548"/>
      <c r="Z51" s="548"/>
      <c r="AA51" s="548"/>
      <c r="AB51" s="545"/>
      <c r="AC51" s="543"/>
      <c r="AD51" s="545"/>
      <c r="AE51" s="543"/>
      <c r="AF51" s="545"/>
      <c r="AG51" s="550"/>
      <c r="AH51" s="547"/>
      <c r="AI51" s="427"/>
      <c r="AJ51" s="427"/>
      <c r="AK51" s="556"/>
      <c r="AL51" s="426"/>
      <c r="AM51" s="407"/>
      <c r="AN51" s="410"/>
      <c r="AO51" s="412"/>
    </row>
    <row r="52" spans="1:54" ht="133.5" customHeight="1">
      <c r="A52" s="438"/>
      <c r="B52" s="426"/>
      <c r="C52" s="513"/>
      <c r="D52" s="426"/>
      <c r="E52" s="513"/>
      <c r="F52" s="553"/>
      <c r="G52" s="551"/>
      <c r="H52" s="551"/>
      <c r="I52" s="102"/>
      <c r="J52" s="553"/>
      <c r="K52" s="551"/>
      <c r="L52" s="540"/>
      <c r="M52" s="65">
        <v>2</v>
      </c>
      <c r="N52" s="513"/>
      <c r="O52" s="426"/>
      <c r="P52" s="212" t="s">
        <v>425</v>
      </c>
      <c r="Q52" s="66" t="s">
        <v>426</v>
      </c>
      <c r="R52" s="66" t="s">
        <v>427</v>
      </c>
      <c r="S52" s="513"/>
      <c r="T52" s="513"/>
      <c r="U52" s="212" t="s">
        <v>428</v>
      </c>
      <c r="V52" s="213" t="s">
        <v>14</v>
      </c>
      <c r="W52" s="213" t="s">
        <v>7</v>
      </c>
      <c r="X52" s="117">
        <v>0.25</v>
      </c>
      <c r="Y52" s="213" t="s">
        <v>17</v>
      </c>
      <c r="Z52" s="213" t="s">
        <v>20</v>
      </c>
      <c r="AA52" s="213" t="s">
        <v>241</v>
      </c>
      <c r="AB52" s="117">
        <v>0.36</v>
      </c>
      <c r="AC52" s="214" t="str">
        <f>IFERROR(IF(AB52="","",IF(AB52&lt;=0.2,"Muy Baja",IF(AB52&lt;=0.4,"Baja",IF(AB52&lt;=0.6,"Media",IF(AB52&lt;=0.8,"Alta","Muy Alta"))))),"")</f>
        <v>Baja</v>
      </c>
      <c r="AD52" s="117">
        <v>0.36</v>
      </c>
      <c r="AE52" s="214" t="str">
        <f>IFERROR(IF(AF52="","",IF(AF52&lt;=0.2,"Leve",IF(AF52&lt;=0.4,"Menor",IF(AF52&lt;=0.6,"Moderado",IF(AF52&lt;=0.8,"Mayor","Catastrófico"))))),"")</f>
        <v>Moderado</v>
      </c>
      <c r="AF52" s="117">
        <v>0.45</v>
      </c>
      <c r="AG52" s="215" t="str">
        <f>IFERROR(IF(OR(AND(AC52="Muy Baja",AE52="Leve"),AND(AC52="Muy Baja",AE52="Menor"),AND(AC52="Baja",AE52="Leve")),"Bajo",IF(OR(AND(AC52="Muy baja",AE52="Moderado"),AND(AC52="Baja",AE52="Menor"),AND(AC52="Baja",AE52="Moderado"),AND(AC52="Media",AE52="Leve"),AND(AC52="Media",AE52="Menor"),AND(AC52="Media",AE52="Moderado"),AND(AC52="Alta",AE52="Leve"),AND(AC52="Alta",AE52="Menor")),"Moderado",IF(OR(AND(AC52="Muy Baja",AE52="Mayor"),AND(AC52="Baja",AE52="Mayor"),AND(AC52="Media",AE52="Mayor"),AND(AC52="Alta",AE52="Moderado"),AND(AC52="Alta",AE52="Mayor"),AND(AC52="Muy Alta",AE52="Leve"),AND(AC52="Muy Alta",AE52="Menor"),AND(AC52="Muy Alta",AE52="Moderado"),AND(AC52="Muy Alta",AE52="Mayor")),"Alto",IF(OR(AND(AC52="Muy Baja",AE52="Catastrófico"),AND(AC52="Baja",AE52="Catastrófico"),AND(AC52="Media",AE52="Catastrófico"),AND(AC52="Alta",AE52="Catastrófico"),AND(AC52="Muy Alta",AE52="Catastrófico")),"Extremo","")))),"")</f>
        <v>Moderado</v>
      </c>
      <c r="AH52" s="547"/>
      <c r="AI52" s="427"/>
      <c r="AJ52" s="427"/>
      <c r="AK52" s="556"/>
      <c r="AL52" s="426"/>
      <c r="AM52" s="408"/>
      <c r="AN52" s="411"/>
      <c r="AO52" s="412"/>
    </row>
    <row r="53" spans="1:54" ht="15.75" customHeight="1">
      <c r="A53" s="438"/>
      <c r="B53" s="513" t="s">
        <v>429</v>
      </c>
      <c r="C53" s="513" t="s">
        <v>430</v>
      </c>
      <c r="D53" s="513" t="s">
        <v>431</v>
      </c>
      <c r="E53" s="513" t="s">
        <v>432</v>
      </c>
      <c r="F53" s="553" t="s">
        <v>4</v>
      </c>
      <c r="G53" s="551">
        <v>0.8</v>
      </c>
      <c r="H53" s="551" t="s">
        <v>126</v>
      </c>
      <c r="I53" s="554" t="str">
        <f>IF(NOT(ISERROR(MATCH(H53,'[4]Tabla Impacto'!$B$221:$B$223,0))),'[4]Tabla Impacto'!$F$223&amp;"Por favor no seleccionar los criterios de impacto(Afectación Económica o presupuestal y Pérdida Reputacional)",H53)</f>
        <v xml:space="preserve">     El riesgo afecta la imagen de la entidad con algunos usuarios de relevancia frente al logro de los objetivos</v>
      </c>
      <c r="J53" s="553" t="s">
        <v>70</v>
      </c>
      <c r="K53" s="551">
        <v>0.6</v>
      </c>
      <c r="L53" s="540" t="str">
        <f>IF(OR(AND(F53="Muy Baja",J53="Leve"),AND(F53="Muy Baja",J53="Menor"),AND(F53="Baja",J53="Leve")),"Bajo",IF(OR(AND(F53="Muy baja",J53="Moderado"),AND(F53="Baja",J53="Menor"),AND(F53="Baja",J53="Moderado"),AND(F53="Media",J53="Leve"),AND(F53="Media",J53="Menor"),AND(F53="Media",J53="Moderado"),AND(F53="Alta",J53="Leve"),AND(F53="Alta",J53="Menor")),"Moderado",IF(OR(AND(F53="Muy Baja",J53="Mayor"),AND(F53="Baja",J53="Mayor"),AND(F53="Media",J53="Mayor"),AND(F53="Alta",J53="Moderado"),AND(F53="Alta",J53="Mayor"),AND(F53="Muy Alta",J53="Leve"),AND(F53="Muy Alta",J53="Menor"),AND(F53="Muy Alta",J53="Moderado"),AND(F53="Muy Alta",J53="Mayor")),"Alto",IF(OR(AND(F53="Muy Baja",J53="Catastrófico"),AND(F53="Baja",J53="Catastrófico"),AND(F53="Media",J53="Catastrófico"),AND(F53="Alta",J53="Catastrófico"),AND(F53="Muy Alta",J53="Catastrófico")),"Extremo",""))))</f>
        <v>Alto</v>
      </c>
      <c r="M53" s="541">
        <v>1</v>
      </c>
      <c r="N53" s="513" t="s">
        <v>418</v>
      </c>
      <c r="O53" s="513" t="s">
        <v>1080</v>
      </c>
      <c r="P53" s="520" t="s">
        <v>425</v>
      </c>
      <c r="Q53" s="520" t="s">
        <v>433</v>
      </c>
      <c r="R53" s="520" t="s">
        <v>434</v>
      </c>
      <c r="S53" s="513" t="s">
        <v>435</v>
      </c>
      <c r="T53" s="513" t="s">
        <v>436</v>
      </c>
      <c r="U53" s="541" t="str">
        <f>IF(OR(V53="Preventivo",V53="Detectivo"),"Probabilidad",IF(V53="Correctivo","Impacto",""))</f>
        <v>Probabilidad</v>
      </c>
      <c r="V53" s="547" t="s">
        <v>12</v>
      </c>
      <c r="W53" s="547" t="s">
        <v>7</v>
      </c>
      <c r="X53" s="544" t="str">
        <f>IF(AND(V53="Preventivo",W53="Automático"),"50%",IF(AND(V53="Preventivo",W53="Manual"),"40%",IF(AND(V53="Detectivo",W53="Automático"),"40%",IF(AND(V53="Detectivo",W53="Manual"),"30%",IF(AND(V53="Correctivo",W53="Automático"),"35%",IF(AND(V53="Correctivo",W53="Manual"),"25%",""))))))</f>
        <v>40%</v>
      </c>
      <c r="Y53" s="547" t="s">
        <v>17</v>
      </c>
      <c r="Z53" s="547" t="s">
        <v>20</v>
      </c>
      <c r="AA53" s="547" t="s">
        <v>98</v>
      </c>
      <c r="AB53" s="552">
        <v>0.48</v>
      </c>
      <c r="AC53" s="543" t="str">
        <f>IFERROR(IF(AB53="","",IF(AB53&lt;=0.2,"Muy Baja",IF(AB53&lt;=0.4,"Baja",IF(AB53&lt;=0.6,"Media",IF(AB53&lt;=0.8,"Alta","Muy Alta"))))),"")</f>
        <v>Media</v>
      </c>
      <c r="AD53" s="544">
        <v>0.48</v>
      </c>
      <c r="AE53" s="543" t="str">
        <f>IFERROR(IF(AF53="","",IF(AF53&lt;=0.2,"Leve",IF(AF53&lt;=0.4,"Menor",IF(AF53&lt;=0.6,"Moderado",IF(AF53&lt;=0.8,"Mayor","Catastrófico"))))),"")</f>
        <v>Moderado</v>
      </c>
      <c r="AF53" s="544">
        <f>IFERROR(IF(U53="Impacto",(K53-(+K53*X53)),IF(U53="Probabilidad",K53,"")),"")</f>
        <v>0.6</v>
      </c>
      <c r="AG53" s="550" t="str">
        <f>IFERROR(IF(OR(AND(AC53="Muy Baja",AE53="Leve"),AND(AC53="Muy Baja",AE53="Menor"),AND(AC53="Baja",AE53="Leve")),"Bajo",IF(OR(AND(AC53="Muy baja",AE53="Moderado"),AND(AC53="Baja",AE53="Menor"),AND(AC53="Baja",AE53="Moderado"),AND(AC53="Media",AE53="Leve"),AND(AC53="Media",AE53="Menor"),AND(AC53="Media",AE53="Moderado"),AND(AC53="Alta",AE53="Leve"),AND(AC53="Alta",AE53="Menor")),"Moderado",IF(OR(AND(AC53="Muy Baja",AE53="Mayor"),AND(AC53="Baja",AE53="Mayor"),AND(AC53="Media",AE53="Mayor"),AND(AC53="Alta",AE53="Moderado"),AND(AC53="Alta",AE53="Mayor"),AND(AC53="Muy Alta",AE53="Leve"),AND(AC53="Muy Alta",AE53="Menor"),AND(AC53="Muy Alta",AE53="Moderado"),AND(AC53="Muy Alta",AE53="Mayor")),"Alto",IF(OR(AND(AC53="Muy Baja",AE53="Catastrófico"),AND(AC53="Baja",AE53="Catastrófico"),AND(AC53="Media",AE53="Catastrófico"),AND(AC53="Alta",AE53="Catastrófico"),AND(AC53="Muy Alta",AE53="Catastrófico")),"Extremo","")))),"")</f>
        <v>Moderado</v>
      </c>
      <c r="AH53" s="547" t="s">
        <v>112</v>
      </c>
      <c r="AI53" s="427" t="s">
        <v>437</v>
      </c>
      <c r="AJ53" s="427" t="s">
        <v>418</v>
      </c>
      <c r="AK53" s="555" t="s">
        <v>438</v>
      </c>
      <c r="AL53" s="403" t="s">
        <v>439</v>
      </c>
      <c r="AM53" s="406" t="s">
        <v>1081</v>
      </c>
      <c r="AN53" s="409" t="s">
        <v>1082</v>
      </c>
      <c r="AO53" s="412" t="s">
        <v>1083</v>
      </c>
    </row>
    <row r="54" spans="1:54" ht="197.25" customHeight="1">
      <c r="A54" s="438"/>
      <c r="B54" s="513"/>
      <c r="C54" s="513"/>
      <c r="D54" s="513"/>
      <c r="E54" s="513"/>
      <c r="F54" s="553"/>
      <c r="G54" s="551"/>
      <c r="H54" s="551"/>
      <c r="I54" s="546"/>
      <c r="J54" s="553"/>
      <c r="K54" s="551"/>
      <c r="L54" s="540"/>
      <c r="M54" s="542"/>
      <c r="N54" s="513"/>
      <c r="O54" s="513"/>
      <c r="P54" s="546"/>
      <c r="Q54" s="546"/>
      <c r="R54" s="546"/>
      <c r="S54" s="513"/>
      <c r="T54" s="513"/>
      <c r="U54" s="546"/>
      <c r="V54" s="548"/>
      <c r="W54" s="548"/>
      <c r="X54" s="548"/>
      <c r="Y54" s="548"/>
      <c r="Z54" s="548"/>
      <c r="AA54" s="548"/>
      <c r="AB54" s="545"/>
      <c r="AC54" s="543"/>
      <c r="AD54" s="545"/>
      <c r="AE54" s="548"/>
      <c r="AF54" s="545"/>
      <c r="AG54" s="548"/>
      <c r="AH54" s="547"/>
      <c r="AI54" s="427"/>
      <c r="AJ54" s="427"/>
      <c r="AK54" s="555"/>
      <c r="AL54" s="404"/>
      <c r="AM54" s="407"/>
      <c r="AN54" s="410"/>
      <c r="AO54" s="412"/>
    </row>
    <row r="55" spans="1:54" ht="220.5" customHeight="1">
      <c r="A55" s="438"/>
      <c r="B55" s="513"/>
      <c r="C55" s="513"/>
      <c r="D55" s="513"/>
      <c r="E55" s="513"/>
      <c r="F55" s="553"/>
      <c r="G55" s="551"/>
      <c r="H55" s="551"/>
      <c r="I55" s="102"/>
      <c r="J55" s="553"/>
      <c r="K55" s="551"/>
      <c r="L55" s="540"/>
      <c r="M55" s="65">
        <v>2</v>
      </c>
      <c r="N55" s="513"/>
      <c r="O55" s="513"/>
      <c r="P55" s="65" t="s">
        <v>425</v>
      </c>
      <c r="Q55" s="66" t="s">
        <v>440</v>
      </c>
      <c r="R55" s="66" t="s">
        <v>441</v>
      </c>
      <c r="S55" s="513"/>
      <c r="T55" s="513"/>
      <c r="U55" s="212" t="s">
        <v>428</v>
      </c>
      <c r="V55" s="213" t="s">
        <v>442</v>
      </c>
      <c r="W55" s="213" t="s">
        <v>7</v>
      </c>
      <c r="X55" s="117">
        <v>0.25</v>
      </c>
      <c r="Y55" s="213" t="s">
        <v>17</v>
      </c>
      <c r="Z55" s="213" t="s">
        <v>20</v>
      </c>
      <c r="AA55" s="213" t="s">
        <v>443</v>
      </c>
      <c r="AB55" s="117">
        <v>0.48</v>
      </c>
      <c r="AC55" s="214" t="str">
        <f>IFERROR(IF(AB55="","",IF(AB55&lt;=0.2,"Muy Baja",IF(AB55&lt;=0.4,"Baja",IF(AB55&lt;=0.6,"Media",IF(AB55&lt;=0.8,"Alta","Muy Alta"))))),"")</f>
        <v>Media</v>
      </c>
      <c r="AD55" s="117">
        <v>0.36</v>
      </c>
      <c r="AE55" s="214" t="str">
        <f>IFERROR(IF(AF55="","",IF(AF55&lt;=0.2,"Leve",IF(AF55&lt;=0.4,"Menor",IF(AF55&lt;=0.6,"Moderado",IF(AF55&lt;=0.8,"Mayor","Catastrófico"))))),"")</f>
        <v>Moderado</v>
      </c>
      <c r="AF55" s="117">
        <v>0.45</v>
      </c>
      <c r="AG55" s="215" t="str">
        <f>IFERROR(IF(OR(AND(AC55="Muy Baja",AE55="Leve"),AND(AC55="Muy Baja",AE55="Menor"),AND(AC55="Baja",AE55="Leve")),"Bajo",IF(OR(AND(AC55="Muy baja",AE55="Moderado"),AND(AC55="Baja",AE55="Menor"),AND(AC55="Baja",AE55="Moderado"),AND(AC55="Media",AE55="Leve"),AND(AC55="Media",AE55="Menor"),AND(AC55="Media",AE55="Moderado"),AND(AC55="Alta",AE55="Leve"),AND(AC55="Alta",AE55="Menor")),"Moderado",IF(OR(AND(AC55="Muy Baja",AE55="Mayor"),AND(AC55="Baja",AE55="Mayor"),AND(AC55="Media",AE55="Mayor"),AND(AC55="Alta",AE55="Moderado"),AND(AC55="Alta",AE55="Mayor"),AND(AC55="Muy Alta",AE55="Leve"),AND(AC55="Muy Alta",AE55="Menor"),AND(AC55="Muy Alta",AE55="Moderado"),AND(AC55="Muy Alta",AE55="Mayor")),"Alto",IF(OR(AND(AC55="Muy Baja",AE55="Catastrófico"),AND(AC55="Baja",AE55="Catastrófico"),AND(AC55="Media",AE55="Catastrófico"),AND(AC55="Alta",AE55="Catastrófico"),AND(AC55="Muy Alta",AE55="Catastrófico")),"Extremo","")))),"")</f>
        <v>Moderado</v>
      </c>
      <c r="AH55" s="547"/>
      <c r="AI55" s="427"/>
      <c r="AJ55" s="427"/>
      <c r="AK55" s="555"/>
      <c r="AL55" s="405"/>
      <c r="AM55" s="408"/>
      <c r="AN55" s="411"/>
      <c r="AO55" s="412"/>
    </row>
    <row r="56" spans="1:54" ht="43.5" customHeight="1">
      <c r="A56" s="438"/>
      <c r="B56" s="513" t="s">
        <v>444</v>
      </c>
      <c r="C56" s="513" t="s">
        <v>445</v>
      </c>
      <c r="D56" s="513" t="s">
        <v>1084</v>
      </c>
      <c r="E56" s="513" t="s">
        <v>432</v>
      </c>
      <c r="F56" s="553" t="s">
        <v>4</v>
      </c>
      <c r="G56" s="551">
        <v>0.8</v>
      </c>
      <c r="H56" s="551" t="s">
        <v>126</v>
      </c>
      <c r="I56" s="554" t="str">
        <f>IF(NOT(ISERROR(MATCH(H56,'[4]Tabla Impacto'!$B$221:$B$223,0))),'[4]Tabla Impacto'!$F$223&amp;"Por favor no seleccionar los criterios de impacto(Afectación Económica o presupuestal y Pérdida Reputacional)",H56)</f>
        <v xml:space="preserve">     El riesgo afecta la imagen de la entidad con algunos usuarios de relevancia frente al logro de los objetivos</v>
      </c>
      <c r="J56" s="553" t="s">
        <v>70</v>
      </c>
      <c r="K56" s="551">
        <v>0.6</v>
      </c>
      <c r="L56" s="540" t="str">
        <f>IF(OR(AND(F56="Muy Baja",J56="Leve"),AND(F56="Muy Baja",J56="Menor"),AND(F56="Baja",J56="Leve")),"Bajo",IF(OR(AND(F56="Muy baja",J56="Moderado"),AND(F56="Baja",J56="Menor"),AND(F56="Baja",J56="Moderado"),AND(F56="Media",J56="Leve"),AND(F56="Media",J56="Menor"),AND(F56="Media",J56="Moderado"),AND(F56="Alta",J56="Leve"),AND(F56="Alta",J56="Menor")),"Moderado",IF(OR(AND(F56="Muy Baja",J56="Mayor"),AND(F56="Baja",J56="Mayor"),AND(F56="Media",J56="Mayor"),AND(F56="Alta",J56="Moderado"),AND(F56="Alta",J56="Mayor"),AND(F56="Muy Alta",J56="Leve"),AND(F56="Muy Alta",J56="Menor"),AND(F56="Muy Alta",J56="Moderado"),AND(F56="Muy Alta",J56="Mayor")),"Alto",IF(OR(AND(F56="Muy Baja",J56="Catastrófico"),AND(F56="Baja",J56="Catastrófico"),AND(F56="Media",J56="Catastrófico"),AND(F56="Alta",J56="Catastrófico"),AND(F56="Muy Alta",J56="Catastrófico")),"Extremo",""))))</f>
        <v>Alto</v>
      </c>
      <c r="M56" s="541">
        <v>1</v>
      </c>
      <c r="N56" s="513" t="s">
        <v>418</v>
      </c>
      <c r="O56" s="513" t="s">
        <v>446</v>
      </c>
      <c r="P56" s="520" t="s">
        <v>246</v>
      </c>
      <c r="Q56" s="520" t="s">
        <v>447</v>
      </c>
      <c r="R56" s="520" t="s">
        <v>448</v>
      </c>
      <c r="S56" s="520" t="s">
        <v>449</v>
      </c>
      <c r="T56" s="513" t="s">
        <v>450</v>
      </c>
      <c r="U56" s="541" t="str">
        <f>IF(OR(V56="Preventivo",V56="Detectivo"),"Probabilidad",IF(V56="Correctivo","Impacto",""))</f>
        <v>Probabilidad</v>
      </c>
      <c r="V56" s="547" t="s">
        <v>12</v>
      </c>
      <c r="W56" s="547" t="s">
        <v>7</v>
      </c>
      <c r="X56" s="544" t="str">
        <f>IF(AND(V56="Preventivo",W56="Automático"),"50%",IF(AND(V56="Preventivo",W56="Manual"),"40%",IF(AND(V56="Detectivo",W56="Automático"),"40%",IF(AND(V56="Detectivo",W56="Manual"),"30%",IF(AND(V56="Correctivo",W56="Automático"),"35%",IF(AND(V56="Correctivo",W56="Manual"),"25%",""))))))</f>
        <v>40%</v>
      </c>
      <c r="Y56" s="547" t="s">
        <v>17</v>
      </c>
      <c r="Z56" s="547" t="s">
        <v>20</v>
      </c>
      <c r="AA56" s="547" t="s">
        <v>98</v>
      </c>
      <c r="AB56" s="552">
        <f>IFERROR(IF(U56="Probabilidad",(G56-(+G56*X56)),IF(U56="Impacto",G56,"")),"")</f>
        <v>0.48</v>
      </c>
      <c r="AC56" s="543" t="str">
        <f>IFERROR(IF(AB56="","",IF(AB56&lt;=0.2,"Muy Baja",IF(AB56&lt;=0.4,"Baja",IF(AB56&lt;=0.6,"Media",IF(AB56&lt;=0.8,"Alta","Muy Alta"))))),"")</f>
        <v>Media</v>
      </c>
      <c r="AD56" s="544">
        <f>+AB56</f>
        <v>0.48</v>
      </c>
      <c r="AE56" s="543" t="str">
        <f>IFERROR(IF(AF56="","",IF(AF56&lt;=0.2,"Leve",IF(AF56&lt;=0.4,"Menor",IF(AF56&lt;=0.6,"Moderado",IF(AF56&lt;=0.8,"Mayor","Catastrófico"))))),"")</f>
        <v>Moderado</v>
      </c>
      <c r="AF56" s="544">
        <f>IFERROR(IF(U56="Impacto",(K56-(+K56*X56)),IF(U56="Probabilidad",K56,"")),"")</f>
        <v>0.6</v>
      </c>
      <c r="AG56" s="550" t="str">
        <f>IFERROR(IF(OR(AND(AC56="Muy Baja",AE56="Leve"),AND(AC56="Muy Baja",AE56="Menor"),AND(AC56="Baja",AE56="Leve")),"Bajo",IF(OR(AND(AC56="Muy baja",AE56="Moderado"),AND(AC56="Baja",AE56="Menor"),AND(AC56="Baja",AE56="Moderado"),AND(AC56="Media",AE56="Leve"),AND(AC56="Media",AE56="Menor"),AND(AC56="Media",AE56="Moderado"),AND(AC56="Alta",AE56="Leve"),AND(AC56="Alta",AE56="Menor")),"Moderado",IF(OR(AND(AC56="Muy Baja",AE56="Mayor"),AND(AC56="Baja",AE56="Mayor"),AND(AC56="Media",AE56="Mayor"),AND(AC56="Alta",AE56="Moderado"),AND(AC56="Alta",AE56="Mayor"),AND(AC56="Muy Alta",AE56="Leve"),AND(AC56="Muy Alta",AE56="Menor"),AND(AC56="Muy Alta",AE56="Moderado"),AND(AC56="Muy Alta",AE56="Mayor")),"Alto",IF(OR(AND(AC56="Muy Baja",AE56="Catastrófico"),AND(AC56="Baja",AE56="Catastrófico"),AND(AC56="Media",AE56="Catastrófico"),AND(AC56="Alta",AE56="Catastrófico"),AND(AC56="Muy Alta",AE56="Catastrófico")),"Extremo","")))),"")</f>
        <v>Moderado</v>
      </c>
      <c r="AH56" s="547" t="s">
        <v>112</v>
      </c>
      <c r="AI56" s="427" t="s">
        <v>437</v>
      </c>
      <c r="AJ56" s="427" t="s">
        <v>418</v>
      </c>
      <c r="AK56" s="555" t="s">
        <v>438</v>
      </c>
      <c r="AL56" s="427" t="s">
        <v>451</v>
      </c>
      <c r="AM56" s="406" t="s">
        <v>984</v>
      </c>
      <c r="AN56" s="409" t="s">
        <v>1085</v>
      </c>
      <c r="AO56" s="412" t="s">
        <v>1086</v>
      </c>
    </row>
    <row r="57" spans="1:54" ht="43.5" customHeight="1">
      <c r="A57" s="438"/>
      <c r="B57" s="513"/>
      <c r="C57" s="513"/>
      <c r="D57" s="513"/>
      <c r="E57" s="513"/>
      <c r="F57" s="553"/>
      <c r="G57" s="551"/>
      <c r="H57" s="551"/>
      <c r="I57" s="546"/>
      <c r="J57" s="553"/>
      <c r="K57" s="551"/>
      <c r="L57" s="540"/>
      <c r="M57" s="541"/>
      <c r="N57" s="513"/>
      <c r="O57" s="513"/>
      <c r="P57" s="546"/>
      <c r="Q57" s="546"/>
      <c r="R57" s="546"/>
      <c r="S57" s="546"/>
      <c r="T57" s="548"/>
      <c r="U57" s="546"/>
      <c r="V57" s="548"/>
      <c r="W57" s="548"/>
      <c r="X57" s="548"/>
      <c r="Y57" s="548"/>
      <c r="Z57" s="548"/>
      <c r="AA57" s="548"/>
      <c r="AB57" s="545"/>
      <c r="AC57" s="548"/>
      <c r="AD57" s="545"/>
      <c r="AE57" s="548"/>
      <c r="AF57" s="545"/>
      <c r="AG57" s="548"/>
      <c r="AH57" s="547"/>
      <c r="AI57" s="427"/>
      <c r="AJ57" s="427"/>
      <c r="AK57" s="555"/>
      <c r="AL57" s="427"/>
      <c r="AM57" s="407"/>
      <c r="AN57" s="410"/>
      <c r="AO57" s="412"/>
    </row>
    <row r="58" spans="1:54" ht="69" customHeight="1">
      <c r="A58" s="438"/>
      <c r="B58" s="513"/>
      <c r="C58" s="513"/>
      <c r="D58" s="513"/>
      <c r="E58" s="513"/>
      <c r="F58" s="553"/>
      <c r="G58" s="551"/>
      <c r="H58" s="551"/>
      <c r="I58" s="102"/>
      <c r="J58" s="553"/>
      <c r="K58" s="551"/>
      <c r="L58" s="540"/>
      <c r="M58" s="65">
        <v>2</v>
      </c>
      <c r="N58" s="513"/>
      <c r="O58" s="513"/>
      <c r="P58" s="212" t="s">
        <v>452</v>
      </c>
      <c r="Q58" s="216" t="s">
        <v>453</v>
      </c>
      <c r="R58" s="216" t="s">
        <v>454</v>
      </c>
      <c r="S58" s="103" t="s">
        <v>455</v>
      </c>
      <c r="T58" s="107" t="s">
        <v>456</v>
      </c>
      <c r="U58" s="212" t="s">
        <v>1</v>
      </c>
      <c r="V58" s="213" t="s">
        <v>14</v>
      </c>
      <c r="W58" s="213" t="s">
        <v>457</v>
      </c>
      <c r="X58" s="117">
        <v>0.25</v>
      </c>
      <c r="Y58" s="213" t="s">
        <v>17</v>
      </c>
      <c r="Z58" s="213" t="s">
        <v>240</v>
      </c>
      <c r="AA58" s="213" t="s">
        <v>241</v>
      </c>
      <c r="AB58" s="117">
        <v>0.48</v>
      </c>
      <c r="AC58" s="214" t="str">
        <f>IFERROR(IF(AB58="","",IF(AB58&lt;=0.2,"Muy Baja",IF(AB58&lt;=0.4,"Baja",IF(AB58&lt;=0.6,"Media",IF(AB58&lt;=0.8,"Alta","Muy Alta"))))),"")</f>
        <v>Media</v>
      </c>
      <c r="AD58" s="117">
        <v>0.48</v>
      </c>
      <c r="AE58" s="214" t="str">
        <f>IFERROR(IF(AF58="","",IF(AF58&lt;=0.2,"Leve",IF(AF58&lt;=0.4,"Menor",IF(AF58&lt;=0.6,"Moderado",IF(AF58&lt;=0.8,"Mayor","Catastrófico"))))),"")</f>
        <v>Moderado</v>
      </c>
      <c r="AF58" s="117">
        <v>0.45</v>
      </c>
      <c r="AG58" s="215" t="str">
        <f>IFERROR(IF(OR(AND(AC58="Muy Baja",AE58="Leve"),AND(AC58="Muy Baja",AE58="Menor"),AND(AC58="Baja",AE58="Leve")),"Bajo",IF(OR(AND(AC58="Muy baja",AE58="Moderado"),AND(AC58="Baja",AE58="Menor"),AND(AC58="Baja",AE58="Moderado"),AND(AC58="Media",AE58="Leve"),AND(AC58="Media",AE58="Menor"),AND(AC58="Media",AE58="Moderado"),AND(AC58="Alta",AE58="Leve"),AND(AC58="Alta",AE58="Menor")),"Moderado",IF(OR(AND(AC58="Muy Baja",AE58="Mayor"),AND(AC58="Baja",AE58="Mayor"),AND(AC58="Media",AE58="Mayor"),AND(AC58="Alta",AE58="Moderado"),AND(AC58="Alta",AE58="Mayor"),AND(AC58="Muy Alta",AE58="Leve"),AND(AC58="Muy Alta",AE58="Menor"),AND(AC58="Muy Alta",AE58="Moderado"),AND(AC58="Muy Alta",AE58="Mayor")),"Alto",IF(OR(AND(AC58="Muy Baja",AE58="Catastrófico"),AND(AC58="Baja",AE58="Catastrófico"),AND(AC58="Media",AE58="Catastrófico"),AND(AC58="Alta",AE58="Catastrófico"),AND(AC58="Muy Alta",AE58="Catastrófico")),"Extremo","")))),"")</f>
        <v>Moderado</v>
      </c>
      <c r="AH58" s="547"/>
      <c r="AI58" s="427"/>
      <c r="AJ58" s="427"/>
      <c r="AK58" s="555"/>
      <c r="AL58" s="427"/>
      <c r="AM58" s="408"/>
      <c r="AN58" s="411"/>
      <c r="AO58" s="412"/>
    </row>
    <row r="59" spans="1:54" ht="283.5" customHeight="1">
      <c r="A59" s="438"/>
      <c r="B59" s="513" t="s">
        <v>429</v>
      </c>
      <c r="C59" s="426" t="s">
        <v>458</v>
      </c>
      <c r="D59" s="513" t="s">
        <v>459</v>
      </c>
      <c r="E59" s="513" t="s">
        <v>938</v>
      </c>
      <c r="F59" s="553" t="s">
        <v>96</v>
      </c>
      <c r="G59" s="551">
        <v>0.6</v>
      </c>
      <c r="H59" s="551" t="s">
        <v>126</v>
      </c>
      <c r="I59" s="554" t="str">
        <f>IF(NOT(ISERROR(MATCH(H59,'[4]Tabla Impacto'!$B$221:$B$223,0))),'[4]Tabla Impacto'!$F$223&amp;"Por favor no seleccionar los criterios de impacto(Afectación Económica o presupuestal y Pérdida Reputacional)",H59)</f>
        <v xml:space="preserve">     El riesgo afecta la imagen de la entidad con algunos usuarios de relevancia frente al logro de los objetivos</v>
      </c>
      <c r="J59" s="553" t="s">
        <v>70</v>
      </c>
      <c r="K59" s="551">
        <v>0.6</v>
      </c>
      <c r="L59" s="540" t="str">
        <f>IF(OR(AND(F59="Muy Baja",J59="Leve"),AND(F59="Muy Baja",J59="Menor"),AND(F59="Baja",J59="Leve")),"Bajo",IF(OR(AND(F59="Muy baja",J59="Moderado"),AND(F59="Baja",J59="Menor"),AND(F59="Baja",J59="Moderado"),AND(F59="Media",J59="Leve"),AND(F59="Media",J59="Menor"),AND(F59="Media",J59="Moderado"),AND(F59="Alta",J59="Leve"),AND(F59="Alta",J59="Menor")),"Moderado",IF(OR(AND(F59="Muy Baja",J59="Mayor"),AND(F59="Baja",J59="Mayor"),AND(F59="Media",J59="Mayor"),AND(F59="Alta",J59="Moderado"),AND(F59="Alta",J59="Mayor"),AND(F59="Muy Alta",J59="Leve"),AND(F59="Muy Alta",J59="Menor"),AND(F59="Muy Alta",J59="Moderado"),AND(F59="Muy Alta",J59="Mayor")),"Alto",IF(OR(AND(F59="Muy Baja",J59="Catastrófico"),AND(F59="Baja",J59="Catastrófico"),AND(F59="Media",J59="Catastrófico"),AND(F59="Alta",J59="Catastrófico"),AND(F59="Muy Alta",J59="Catastrófico")),"Extremo",""))))</f>
        <v>Moderado</v>
      </c>
      <c r="M59" s="541">
        <v>1</v>
      </c>
      <c r="N59" s="513" t="s">
        <v>418</v>
      </c>
      <c r="O59" s="513" t="s">
        <v>460</v>
      </c>
      <c r="P59" s="520" t="s">
        <v>425</v>
      </c>
      <c r="Q59" s="525" t="s">
        <v>461</v>
      </c>
      <c r="R59" s="520" t="s">
        <v>434</v>
      </c>
      <c r="S59" s="513" t="s">
        <v>435</v>
      </c>
      <c r="T59" s="426" t="s">
        <v>462</v>
      </c>
      <c r="U59" s="541" t="str">
        <f>IF(OR(V59="Preventivo",V59="Detectivo"),"Probabilidad",IF(V59="Correctivo","Impacto",""))</f>
        <v>Probabilidad</v>
      </c>
      <c r="V59" s="547" t="s">
        <v>12</v>
      </c>
      <c r="W59" s="547" t="s">
        <v>7</v>
      </c>
      <c r="X59" s="544" t="str">
        <f>IF(AND(V59="Preventivo",W59="Automático"),"50%",IF(AND(V59="Preventivo",W59="Manual"),"40%",IF(AND(V59="Detectivo",W59="Automático"),"40%",IF(AND(V59="Detectivo",W59="Manual"),"30%",IF(AND(V59="Correctivo",W59="Automático"),"35%",IF(AND(V59="Correctivo",W59="Manual"),"25%",""))))))</f>
        <v>40%</v>
      </c>
      <c r="Y59" s="547" t="s">
        <v>17</v>
      </c>
      <c r="Z59" s="547" t="s">
        <v>20</v>
      </c>
      <c r="AA59" s="547" t="s">
        <v>98</v>
      </c>
      <c r="AB59" s="552">
        <f>IFERROR(IF(U59="Probabilidad",(G59-(+G59*X59)),IF(U59="Impacto",G59,"")),"")</f>
        <v>0.36</v>
      </c>
      <c r="AC59" s="543" t="str">
        <f>IFERROR(IF(AB59="","",IF(AB59&lt;=0.2,"Muy Baja",IF(AB59&lt;=0.4,"Baja",IF(AB59&lt;=0.6,"Media",IF(AB59&lt;=0.8,"Alta","Muy Alta"))))),"")</f>
        <v>Baja</v>
      </c>
      <c r="AD59" s="544">
        <f>+AB59</f>
        <v>0.36</v>
      </c>
      <c r="AE59" s="543" t="str">
        <f>IFERROR(IF(AF59="","",IF(AF59&lt;=0.2,"Leve",IF(AF59&lt;=0.4,"Menor",IF(AF59&lt;=0.6,"Moderado",IF(AF59&lt;=0.8,"Mayor","Catastrófico"))))),"")</f>
        <v>Moderado</v>
      </c>
      <c r="AF59" s="544">
        <f>IFERROR(IF(U59="Impacto",(K59-(+K59*X59)),IF(U59="Probabilidad",K59,"")),"")</f>
        <v>0.6</v>
      </c>
      <c r="AG59" s="550" t="str">
        <f>IFERROR(IF(OR(AND(AC59="Muy Baja",AE59="Leve"),AND(AC59="Muy Baja",AE59="Menor"),AND(AC59="Baja",AE59="Leve")),"Bajo",IF(OR(AND(AC59="Muy baja",AE59="Moderado"),AND(AC59="Baja",AE59="Menor"),AND(AC59="Baja",AE59="Moderado"),AND(AC59="Media",AE59="Leve"),AND(AC59="Media",AE59="Menor"),AND(AC59="Media",AE59="Moderado"),AND(AC59="Alta",AE59="Leve"),AND(AC59="Alta",AE59="Menor")),"Moderado",IF(OR(AND(AC59="Muy Baja",AE59="Mayor"),AND(AC59="Baja",AE59="Mayor"),AND(AC59="Media",AE59="Mayor"),AND(AC59="Alta",AE59="Moderado"),AND(AC59="Alta",AE59="Mayor"),AND(AC59="Muy Alta",AE59="Leve"),AND(AC59="Muy Alta",AE59="Menor"),AND(AC59="Muy Alta",AE59="Moderado"),AND(AC59="Muy Alta",AE59="Mayor")),"Alto",IF(OR(AND(AC59="Muy Baja",AE59="Catastrófico"),AND(AC59="Baja",AE59="Catastrófico"),AND(AC59="Media",AE59="Catastrófico"),AND(AC59="Alta",AE59="Catastrófico"),AND(AC59="Muy Alta",AE59="Catastrófico")),"Extremo","")))),"")</f>
        <v>Moderado</v>
      </c>
      <c r="AH59" s="547" t="s">
        <v>112</v>
      </c>
      <c r="AI59" s="427" t="s">
        <v>437</v>
      </c>
      <c r="AJ59" s="427" t="s">
        <v>418</v>
      </c>
      <c r="AK59" s="555" t="s">
        <v>438</v>
      </c>
      <c r="AL59" s="426" t="s">
        <v>463</v>
      </c>
      <c r="AM59" s="406" t="s">
        <v>1087</v>
      </c>
      <c r="AN59" s="409" t="s">
        <v>1004</v>
      </c>
      <c r="AO59" s="412" t="s">
        <v>1088</v>
      </c>
    </row>
    <row r="60" spans="1:54" ht="15.75" customHeight="1">
      <c r="A60" s="438"/>
      <c r="B60" s="513"/>
      <c r="C60" s="426"/>
      <c r="D60" s="513"/>
      <c r="E60" s="513"/>
      <c r="F60" s="553"/>
      <c r="G60" s="551"/>
      <c r="H60" s="551"/>
      <c r="I60" s="546"/>
      <c r="J60" s="553"/>
      <c r="K60" s="551"/>
      <c r="L60" s="540"/>
      <c r="M60" s="541"/>
      <c r="N60" s="513"/>
      <c r="O60" s="513"/>
      <c r="P60" s="546"/>
      <c r="Q60" s="549"/>
      <c r="R60" s="546"/>
      <c r="S60" s="513"/>
      <c r="T60" s="426"/>
      <c r="U60" s="546"/>
      <c r="V60" s="548"/>
      <c r="W60" s="548"/>
      <c r="X60" s="548"/>
      <c r="Y60" s="548"/>
      <c r="Z60" s="548"/>
      <c r="AA60" s="548"/>
      <c r="AB60" s="545"/>
      <c r="AC60" s="548"/>
      <c r="AD60" s="545"/>
      <c r="AE60" s="548"/>
      <c r="AF60" s="545"/>
      <c r="AG60" s="548"/>
      <c r="AH60" s="547"/>
      <c r="AI60" s="427"/>
      <c r="AJ60" s="427"/>
      <c r="AK60" s="555"/>
      <c r="AL60" s="426"/>
      <c r="AM60" s="407"/>
      <c r="AN60" s="410"/>
      <c r="AO60" s="431"/>
    </row>
    <row r="61" spans="1:54" ht="2.25" customHeight="1">
      <c r="A61" s="438"/>
      <c r="B61" s="513"/>
      <c r="C61" s="426"/>
      <c r="D61" s="513"/>
      <c r="E61" s="513"/>
      <c r="F61" s="553"/>
      <c r="G61" s="551"/>
      <c r="H61" s="551"/>
      <c r="I61" s="102"/>
      <c r="J61" s="553"/>
      <c r="K61" s="551"/>
      <c r="L61" s="540"/>
      <c r="M61" s="65">
        <v>2</v>
      </c>
      <c r="N61" s="513"/>
      <c r="O61" s="513"/>
      <c r="P61" s="212" t="s">
        <v>425</v>
      </c>
      <c r="Q61" s="66" t="s">
        <v>464</v>
      </c>
      <c r="R61" s="66" t="s">
        <v>441</v>
      </c>
      <c r="S61" s="513"/>
      <c r="T61" s="426"/>
      <c r="U61" s="65" t="s">
        <v>1</v>
      </c>
      <c r="V61" s="213" t="s">
        <v>14</v>
      </c>
      <c r="W61" s="213" t="s">
        <v>7</v>
      </c>
      <c r="X61" s="117">
        <v>0.25</v>
      </c>
      <c r="Y61" s="213" t="s">
        <v>17</v>
      </c>
      <c r="Z61" s="213" t="s">
        <v>20</v>
      </c>
      <c r="AA61" s="213" t="s">
        <v>443</v>
      </c>
      <c r="AB61" s="117">
        <v>0.36</v>
      </c>
      <c r="AC61" s="214" t="str">
        <f>IFERROR(IF(AB61="","",IF(AB61&lt;=0.2,"Muy Baja",IF(AB61&lt;=0.4,"Baja",IF(AB61&lt;=0.6,"Media",IF(AB61&lt;=0.8,"Alta","Muy Alta"))))),"")</f>
        <v>Baja</v>
      </c>
      <c r="AD61" s="117">
        <v>0.36</v>
      </c>
      <c r="AE61" s="214" t="str">
        <f>IFERROR(IF(AF61="","",IF(AF61&lt;=0.2,"Leve",IF(AF61&lt;=0.4,"Menor",IF(AF61&lt;=0.6,"Moderado",IF(AF61&lt;=0.8,"Mayor","Catastrófico"))))),"")</f>
        <v>Moderado</v>
      </c>
      <c r="AF61" s="117">
        <v>0.45</v>
      </c>
      <c r="AG61" s="215" t="str">
        <f>IFERROR(IF(OR(AND(AC61="Muy Baja",AE61="Leve"),AND(AC61="Muy Baja",AE61="Menor"),AND(AC61="Baja",AE61="Leve")),"Bajo",IF(OR(AND(AC61="Muy baja",AE61="Moderado"),AND(AC61="Baja",AE61="Menor"),AND(AC61="Baja",AE61="Moderado"),AND(AC61="Media",AE61="Leve"),AND(AC61="Media",AE61="Menor"),AND(AC61="Media",AE61="Moderado"),AND(AC61="Alta",AE61="Leve"),AND(AC61="Alta",AE61="Menor")),"Moderado",IF(OR(AND(AC61="Muy Baja",AE61="Mayor"),AND(AC61="Baja",AE61="Mayor"),AND(AC61="Media",AE61="Mayor"),AND(AC61="Alta",AE61="Moderado"),AND(AC61="Alta",AE61="Mayor"),AND(AC61="Muy Alta",AE61="Leve"),AND(AC61="Muy Alta",AE61="Menor"),AND(AC61="Muy Alta",AE61="Moderado"),AND(AC61="Muy Alta",AE61="Mayor")),"Alto",IF(OR(AND(AC61="Muy Baja",AE61="Catastrófico"),AND(AC61="Baja",AE61="Catastrófico"),AND(AC61="Media",AE61="Catastrófico"),AND(AC61="Alta",AE61="Catastrófico"),AND(AC61="Muy Alta",AE61="Catastrófico")),"Extremo","")))),"")</f>
        <v>Moderado</v>
      </c>
      <c r="AH61" s="547"/>
      <c r="AI61" s="427"/>
      <c r="AJ61" s="427"/>
      <c r="AK61" s="555"/>
      <c r="AL61" s="426"/>
      <c r="AM61" s="408"/>
      <c r="AN61" s="411"/>
      <c r="AO61" s="304"/>
    </row>
    <row r="62" spans="1:54" ht="51.75" customHeight="1">
      <c r="A62" s="438"/>
      <c r="B62" s="520" t="s">
        <v>1089</v>
      </c>
      <c r="C62" s="520" t="s">
        <v>465</v>
      </c>
      <c r="D62" s="520" t="s">
        <v>466</v>
      </c>
      <c r="E62" s="513" t="s">
        <v>467</v>
      </c>
      <c r="F62" s="553" t="s">
        <v>96</v>
      </c>
      <c r="G62" s="554">
        <v>0.6</v>
      </c>
      <c r="H62" s="554" t="s">
        <v>1026</v>
      </c>
      <c r="I62" s="554" t="str">
        <f>IF(NOT(ISERROR(MATCH(H62,'[4]Tabla Impacto'!$B$221:$B$223,0))),'[4]Tabla Impacto'!$F$223&amp;"Por favor no seleccionar los criterios de impacto(Afectación Económica o presupuestal y Pérdida Reputacional)",H62)</f>
        <v xml:space="preserve">     El riesgo afecta la imagen de la entidad internamente, de conocimiento general, nivel interno, de junta directiva y accionistas y/o de proveedores</v>
      </c>
      <c r="J62" s="558" t="s">
        <v>73</v>
      </c>
      <c r="K62" s="554">
        <v>0.4</v>
      </c>
      <c r="L62" s="559" t="str">
        <f>IF(OR(AND(F62="Muy Baja",J62="Leve"),AND(F62="Muy Baja",J62="Menor"),AND(F62="Baja",J62="Leve")),"Bajo",IF(OR(AND(F62="Muy baja",J62="Moderado"),AND(F62="Baja",J62="Menor"),AND(F62="Baja",J62="Moderado"),AND(F62="Media",J62="Leve"),AND(F62="Media",J62="Menor"),AND(F62="Media",J62="Moderado"),AND(F62="Alta",J62="Leve"),AND(F62="Alta",J62="Menor")),"Moderado",IF(OR(AND(F62="Muy Baja",J62="Mayor"),AND(F62="Baja",J62="Mayor"),AND(F62="Media",J62="Mayor"),AND(F62="Alta",J62="Moderado"),AND(F62="Alta",J62="Mayor"),AND(F62="Muy Alta",J62="Leve"),AND(F62="Muy Alta",J62="Menor"),AND(F62="Muy Alta",J62="Moderado"),AND(F62="Muy Alta",J62="Mayor")),"Alto",IF(OR(AND(F62="Muy Baja",J62="Catastrófico"),AND(F62="Baja",J62="Catastrófico"),AND(F62="Media",J62="Catastrófico"),AND(F62="Alta",J62="Catastrófico"),AND(F62="Muy Alta",J62="Catastrófico")),"Extremo",""))))</f>
        <v>Moderado</v>
      </c>
      <c r="M62" s="541">
        <v>1</v>
      </c>
      <c r="N62" s="520" t="s">
        <v>418</v>
      </c>
      <c r="O62" s="520" t="s">
        <v>468</v>
      </c>
      <c r="P62" s="520" t="s">
        <v>298</v>
      </c>
      <c r="Q62" s="520" t="s">
        <v>469</v>
      </c>
      <c r="R62" s="525" t="s">
        <v>1090</v>
      </c>
      <c r="S62" s="426" t="s">
        <v>1091</v>
      </c>
      <c r="T62" s="426" t="s">
        <v>1092</v>
      </c>
      <c r="U62" s="545" t="str">
        <f>IF(OR(V62="Preventivo",V62="Detectivo"),"Probabilidad",IF(V62="Correctivo","Impacto",""))</f>
        <v>Probabilidad</v>
      </c>
      <c r="V62" s="547" t="s">
        <v>12</v>
      </c>
      <c r="W62" s="547" t="s">
        <v>7</v>
      </c>
      <c r="X62" s="544" t="str">
        <f>IF(AND(V62="Preventivo",W62="Automático"),"50%",IF(AND(V62="Preventivo",W62="Manual"),"40%",IF(AND(V62="Detectivo",W62="Automático"),"40%",IF(AND(V62="Detectivo",W62="Manual"),"30%",IF(AND(V62="Correctivo",W62="Automático"),"35%",IF(AND(V62="Correctivo",W62="Manual"),"25%",""))))))</f>
        <v>40%</v>
      </c>
      <c r="Y62" s="547" t="s">
        <v>17</v>
      </c>
      <c r="Z62" s="547" t="s">
        <v>20</v>
      </c>
      <c r="AA62" s="547" t="s">
        <v>98</v>
      </c>
      <c r="AB62" s="552">
        <f>IFERROR(IF(U62="Probabilidad",(G62-(+G62*X62)),IF(U62="Impacto",G62,"")),"")</f>
        <v>0.36</v>
      </c>
      <c r="AC62" s="543" t="str">
        <f>IFERROR(IF(AB62="","",IF(AB62&lt;=0.2,"Muy Baja",IF(AB62&lt;=0.4,"Baja",IF(AB62&lt;=0.6,"Media",IF(AB62&lt;=0.8,"Alta","Muy Alta"))))),"")</f>
        <v>Baja</v>
      </c>
      <c r="AD62" s="544">
        <f>+AB62</f>
        <v>0.36</v>
      </c>
      <c r="AE62" s="543" t="str">
        <f>IFERROR(IF(AF62="","",IF(AF62&lt;=0.2,"Leve",IF(AF62&lt;=0.4,"Menor",IF(AF62&lt;=0.6,"Moderado",IF(AF62&lt;=0.8,"Mayor","Catastrófico"))))),"")</f>
        <v>Menor</v>
      </c>
      <c r="AF62" s="544">
        <f>IFERROR(IF(U62="Impacto",(K62-(+K62*X62)),IF(U62="Probabilidad",K62,"")),"")</f>
        <v>0.4</v>
      </c>
      <c r="AG62" s="550" t="str">
        <f>IFERROR(IF(OR(AND(AC62="Muy Baja",AE62="Leve"),AND(AC62="Muy Baja",AE62="Menor"),AND(AC62="Baja",AE62="Leve")),"Bajo",IF(OR(AND(AC62="Muy baja",AE62="Moderado"),AND(AC62="Baja",AE62="Menor"),AND(AC62="Baja",AE62="Moderado"),AND(AC62="Media",AE62="Leve"),AND(AC62="Media",AE62="Menor"),AND(AC62="Media",AE62="Moderado"),AND(AC62="Alta",AE62="Leve"),AND(AC62="Alta",AE62="Menor")),"Moderado",IF(OR(AND(AC62="Muy Baja",AE62="Mayor"),AND(AC62="Baja",AE62="Mayor"),AND(AC62="Media",AE62="Mayor"),AND(AC62="Alta",AE62="Moderado"),AND(AC62="Alta",AE62="Mayor"),AND(AC62="Muy Alta",AE62="Leve"),AND(AC62="Muy Alta",AE62="Menor"),AND(AC62="Muy Alta",AE62="Moderado"),AND(AC62="Muy Alta",AE62="Mayor")),"Alto",IF(OR(AND(AC62="Muy Baja",AE62="Catastrófico"),AND(AC62="Baja",AE62="Catastrófico"),AND(AC62="Media",AE62="Catastrófico"),AND(AC62="Alta",AE62="Catastrófico"),AND(AC62="Muy Alta",AE62="Catastrófico")),"Extremo","")))),"")</f>
        <v>Moderado</v>
      </c>
      <c r="AH62" s="547" t="s">
        <v>112</v>
      </c>
      <c r="AI62" s="427" t="s">
        <v>1093</v>
      </c>
      <c r="AJ62" s="427" t="s">
        <v>418</v>
      </c>
      <c r="AK62" s="563" t="s">
        <v>438</v>
      </c>
      <c r="AL62" s="427" t="s">
        <v>470</v>
      </c>
      <c r="AM62" s="406" t="s">
        <v>1094</v>
      </c>
      <c r="AN62" s="409" t="s">
        <v>1095</v>
      </c>
      <c r="AO62" s="412" t="s">
        <v>1086</v>
      </c>
    </row>
    <row r="63" spans="1:54" ht="51.75" customHeight="1">
      <c r="A63" s="438"/>
      <c r="B63" s="546"/>
      <c r="C63" s="546"/>
      <c r="D63" s="546"/>
      <c r="E63" s="557"/>
      <c r="F63" s="548"/>
      <c r="G63" s="546"/>
      <c r="H63" s="546"/>
      <c r="I63" s="546"/>
      <c r="J63" s="546"/>
      <c r="K63" s="546"/>
      <c r="L63" s="546"/>
      <c r="M63" s="542"/>
      <c r="N63" s="546"/>
      <c r="O63" s="546"/>
      <c r="P63" s="546"/>
      <c r="Q63" s="546"/>
      <c r="R63" s="549"/>
      <c r="S63" s="561"/>
      <c r="T63" s="561"/>
      <c r="U63" s="548"/>
      <c r="V63" s="548"/>
      <c r="W63" s="548"/>
      <c r="X63" s="548"/>
      <c r="Y63" s="548"/>
      <c r="Z63" s="548"/>
      <c r="AA63" s="548"/>
      <c r="AB63" s="545"/>
      <c r="AC63" s="548"/>
      <c r="AD63" s="545"/>
      <c r="AE63" s="548"/>
      <c r="AF63" s="545"/>
      <c r="AG63" s="548"/>
      <c r="AH63" s="545"/>
      <c r="AI63" s="562"/>
      <c r="AJ63" s="562"/>
      <c r="AK63" s="562"/>
      <c r="AL63" s="427"/>
      <c r="AM63" s="408"/>
      <c r="AN63" s="411"/>
      <c r="AO63" s="431"/>
    </row>
    <row r="64" spans="1:54" ht="40.5" customHeight="1">
      <c r="A64" s="438" t="s">
        <v>472</v>
      </c>
      <c r="B64" s="505" t="s">
        <v>473</v>
      </c>
      <c r="C64" s="505" t="s">
        <v>474</v>
      </c>
      <c r="D64" s="505" t="s">
        <v>475</v>
      </c>
      <c r="E64" s="513" t="s">
        <v>476</v>
      </c>
      <c r="F64" s="553" t="s">
        <v>96</v>
      </c>
      <c r="G64" s="551">
        <f>IF(F64="","",IF(F64="Muy Baja",0.2,IF(F64="Baja",0.4,IF(F64="Media",0.6,IF(F64="Alta",0.8,IF(F64="Muy Alta",1,))))))</f>
        <v>0.6</v>
      </c>
      <c r="H64" s="551" t="s">
        <v>124</v>
      </c>
      <c r="I64" s="554" t="str">
        <f>IF(NOT(ISERROR(MATCH(H64,'[5]Tabla Impacto'!$B$221:$B$223,0))),'[5]Tabla Impacto'!$F$223&amp;"Por favor no seleccionar los criterios de impacto(Afectación Económica o presupuestal y Pérdida Reputacional)",H64)</f>
        <v xml:space="preserve">     El riesgo afecta la imagen de alguna área de la organización</v>
      </c>
      <c r="J64" s="564" t="s">
        <v>229</v>
      </c>
      <c r="K64" s="551">
        <v>0.2</v>
      </c>
      <c r="L64" s="540" t="str">
        <f>IF(OR(AND(F64="Muy Baja",J64="Leve"),AND(F64="Muy Baja",J64="Menor"),AND(F64="Baja",J64="Leve")),"Bajo",IF(OR(AND(F64="Muy baja",J64="Moderado"),AND(F64="Baja",J64="Menor"),AND(F64="Baja",J64="Moderado"),AND(F64="Media",J64="Leve"),AND(F64="Media",J64="Menor"),AND(F64="Media",J64="Moderado"),AND(F64="Alta",J64="Leve"),AND(F64="Alta",J64="Menor")),"Moderado",IF(OR(AND(F64="Muy Baja",J64="Mayor"),AND(F64="Baja",J64="Mayor"),AND(F64="Media",J64="Mayor"),AND(F64="Alta",J64="Moderado"),AND(F64="Alta",J64="Mayor"),AND(F64="Muy Alta",J64="Leve"),AND(F64="Muy Alta",J64="Menor"),AND(F64="Muy Alta",J64="Moderado"),AND(F64="Muy Alta",J64="Mayor")),"Alto",IF(OR(AND(F64="Muy Baja",J64="Catastrófico"),AND(F64="Baja",J64="Catastrófico"),AND(F64="Media",J64="Catastrófico"),AND(F64="Alta",J64="Catastrófico"),AND(F64="Muy Alta",J64="Catastrófico")),"Extremo",""))))</f>
        <v>Moderado</v>
      </c>
      <c r="M64" s="475">
        <v>1</v>
      </c>
      <c r="N64" s="505" t="s">
        <v>477</v>
      </c>
      <c r="O64" s="505" t="s">
        <v>477</v>
      </c>
      <c r="P64" s="505" t="s">
        <v>246</v>
      </c>
      <c r="Q64" s="505" t="s">
        <v>478</v>
      </c>
      <c r="R64" s="505" t="s">
        <v>479</v>
      </c>
      <c r="S64" s="505" t="s">
        <v>480</v>
      </c>
      <c r="T64" s="565" t="s">
        <v>481</v>
      </c>
      <c r="U64" s="475" t="str">
        <f>IF(OR(V64="Preventivo",V64="Detectivo"),"Probabilidad",IF(V64="Correctivo","Impacto",""))</f>
        <v>Probabilidad</v>
      </c>
      <c r="V64" s="506" t="s">
        <v>12</v>
      </c>
      <c r="W64" s="506" t="s">
        <v>7</v>
      </c>
      <c r="X64" s="568" t="str">
        <f>IF(AND(V64="Preventivo",W64="Automático"),"50%",IF(AND(V64="Preventivo",W64="Manual"),"40%",IF(AND(V64="Detectivo",W64="Automático"),"40%",IF(AND(V64="Detectivo",W64="Manual"),"30%",IF(AND(V64="Correctivo",W64="Automático"),"35%",IF(AND(V64="Correctivo",W64="Manual"),"25%",""))))))</f>
        <v>40%</v>
      </c>
      <c r="Y64" s="506" t="s">
        <v>18</v>
      </c>
      <c r="Z64" s="506" t="s">
        <v>20</v>
      </c>
      <c r="AA64" s="506" t="s">
        <v>98</v>
      </c>
      <c r="AB64" s="567">
        <f>IFERROR(IF(U64="Probabilidad",(G64-(+G64*X64)),IF(U64="Impacto",G64,"")),"")</f>
        <v>0.36</v>
      </c>
      <c r="AC64" s="566" t="str">
        <f>IFERROR(IF(AB64="","",IF(AB64&lt;=0.2,"Muy Baja",IF(AB64&lt;=0.4,"Baja",IF(AB64&lt;=0.6,"Media",IF(AB64&lt;=0.8,"Alta","Muy Alta"))))),"")</f>
        <v>Baja</v>
      </c>
      <c r="AD64" s="568">
        <f>+AB64</f>
        <v>0.36</v>
      </c>
      <c r="AE64" s="566" t="str">
        <f>IFERROR(IF(AF64="","",IF(AF64&lt;=0.2,"Leve",IF(AF64&lt;=0.4,"Menor",IF(AF64&lt;=0.6,"Moderado",IF(AF64&lt;=0.8,"Mayor","Catastrófico"))))),"")</f>
        <v>Leve</v>
      </c>
      <c r="AF64" s="568">
        <f>IFERROR(IF(U64="Impacto",(K64-(+K64*X64)),IF(U64="Probabilidad",K64,"")),"")</f>
        <v>0.2</v>
      </c>
      <c r="AG64" s="569" t="str">
        <f>IFERROR(IF(OR(AND(AC64="Muy Baja",AE64="Leve"),AND(AC64="Muy Baja",AE64="Menor"),AND(AC64="Baja",AE64="Leve")),"Bajo",IF(OR(AND(AC64="Muy baja",AE64="Moderado"),AND(AC64="Baja",AE64="Menor"),AND(AC64="Baja",AE64="Moderado"),AND(AC64="Media",AE64="Leve"),AND(AC64="Media",AE64="Menor"),AND(AC64="Media",AE64="Moderado"),AND(AC64="Alta",AE64="Leve"),AND(AC64="Alta",AE64="Menor")),"Moderado",IF(OR(AND(AC64="Muy Baja",AE64="Mayor"),AND(AC64="Baja",AE64="Mayor"),AND(AC64="Media",AE64="Mayor"),AND(AC64="Alta",AE64="Moderado"),AND(AC64="Alta",AE64="Mayor"),AND(AC64="Muy Alta",AE64="Leve"),AND(AC64="Muy Alta",AE64="Menor"),AND(AC64="Muy Alta",AE64="Moderado"),AND(AC64="Muy Alta",AE64="Mayor")),"Alto",IF(OR(AND(AC64="Muy Baja",AE64="Catastrófico"),AND(AC64="Baja",AE64="Catastrófico"),AND(AC64="Media",AE64="Catastrófico"),AND(AC64="Alta",AE64="Catastrófico"),AND(AC64="Muy Alta",AE64="Catastrófico")),"Extremo","")))),"")</f>
        <v>Bajo</v>
      </c>
      <c r="AH64" s="547" t="s">
        <v>29</v>
      </c>
      <c r="AI64" s="505" t="s">
        <v>482</v>
      </c>
      <c r="AJ64" s="505" t="s">
        <v>190</v>
      </c>
      <c r="AK64" s="505">
        <v>0</v>
      </c>
      <c r="AL64" s="381" t="s">
        <v>985</v>
      </c>
      <c r="AM64" s="384"/>
      <c r="AN64" s="387"/>
      <c r="AO64" s="390" t="s">
        <v>1096</v>
      </c>
      <c r="AP64" s="217"/>
      <c r="AQ64" s="217"/>
      <c r="AR64" s="217"/>
      <c r="AS64" s="217"/>
      <c r="AT64" s="217"/>
      <c r="AU64" s="217"/>
      <c r="AV64" s="217"/>
      <c r="AW64" s="217"/>
      <c r="AX64" s="217"/>
      <c r="AY64" s="217"/>
      <c r="AZ64" s="217"/>
      <c r="BA64" s="217"/>
      <c r="BB64" s="217"/>
    </row>
    <row r="65" spans="1:54" ht="40.5" customHeight="1">
      <c r="A65" s="438"/>
      <c r="B65" s="505"/>
      <c r="C65" s="505"/>
      <c r="D65" s="505"/>
      <c r="E65" s="513"/>
      <c r="F65" s="553"/>
      <c r="G65" s="551"/>
      <c r="H65" s="551"/>
      <c r="I65" s="546"/>
      <c r="J65" s="564"/>
      <c r="K65" s="551"/>
      <c r="L65" s="540"/>
      <c r="M65" s="548"/>
      <c r="N65" s="548"/>
      <c r="O65" s="548"/>
      <c r="P65" s="548"/>
      <c r="Q65" s="561"/>
      <c r="R65" s="548"/>
      <c r="S65" s="561"/>
      <c r="T65" s="546"/>
      <c r="U65" s="548"/>
      <c r="V65" s="548"/>
      <c r="W65" s="548"/>
      <c r="X65" s="548"/>
      <c r="Y65" s="548"/>
      <c r="Z65" s="548"/>
      <c r="AA65" s="548"/>
      <c r="AB65" s="567"/>
      <c r="AC65" s="548"/>
      <c r="AD65" s="548"/>
      <c r="AE65" s="548"/>
      <c r="AF65" s="548"/>
      <c r="AG65" s="548"/>
      <c r="AH65" s="547"/>
      <c r="AI65" s="505"/>
      <c r="AJ65" s="505"/>
      <c r="AK65" s="505"/>
      <c r="AL65" s="382"/>
      <c r="AM65" s="385"/>
      <c r="AN65" s="388"/>
      <c r="AO65" s="390"/>
      <c r="AP65" s="218"/>
      <c r="AQ65" s="218"/>
      <c r="AR65" s="218"/>
      <c r="AS65" s="218"/>
      <c r="AT65" s="218"/>
      <c r="AU65" s="218"/>
      <c r="AV65" s="218"/>
      <c r="AW65" s="218"/>
      <c r="AX65" s="218"/>
      <c r="AY65" s="218"/>
      <c r="AZ65" s="218"/>
      <c r="BA65" s="218"/>
      <c r="BB65" s="218"/>
    </row>
    <row r="66" spans="1:54" ht="40.5" customHeight="1">
      <c r="A66" s="438"/>
      <c r="B66" s="505"/>
      <c r="C66" s="505"/>
      <c r="D66" s="505"/>
      <c r="E66" s="513"/>
      <c r="F66" s="553"/>
      <c r="G66" s="551"/>
      <c r="H66" s="551"/>
      <c r="I66" s="102"/>
      <c r="J66" s="564"/>
      <c r="K66" s="551"/>
      <c r="L66" s="540"/>
      <c r="M66" s="545">
        <v>2</v>
      </c>
      <c r="N66" s="513" t="s">
        <v>477</v>
      </c>
      <c r="O66" s="513" t="s">
        <v>477</v>
      </c>
      <c r="P66" s="545" t="s">
        <v>246</v>
      </c>
      <c r="Q66" s="426" t="s">
        <v>483</v>
      </c>
      <c r="R66" s="513" t="s">
        <v>484</v>
      </c>
      <c r="S66" s="513" t="s">
        <v>485</v>
      </c>
      <c r="T66" s="572" t="s">
        <v>486</v>
      </c>
      <c r="U66" s="545" t="s">
        <v>428</v>
      </c>
      <c r="V66" s="506" t="s">
        <v>14</v>
      </c>
      <c r="W66" s="506" t="s">
        <v>7</v>
      </c>
      <c r="X66" s="544">
        <v>0.25</v>
      </c>
      <c r="Y66" s="560" t="s">
        <v>18</v>
      </c>
      <c r="Z66" s="560" t="s">
        <v>20</v>
      </c>
      <c r="AA66" s="506" t="s">
        <v>98</v>
      </c>
      <c r="AB66" s="567">
        <v>0.36</v>
      </c>
      <c r="AC66" s="566" t="str">
        <f>IFERROR(IF(AB66="","",IF(AB66&lt;=0.2,"Muy Baja",IF(AB66&lt;=0.4,"Baja",IF(AB66&lt;=0.6,"Media",IF(AB66&lt;=0.8,"Alta","Muy Alta"))))),"")</f>
        <v>Baja</v>
      </c>
      <c r="AD66" s="544">
        <v>0.36</v>
      </c>
      <c r="AE66" s="566" t="str">
        <f>IFERROR(IF(AF66="","",IF(AF66&lt;=0.2,"Leve",IF(AF66&lt;=0.4,"Menor",IF(AF66&lt;=0.6,"Moderado",IF(AF66&lt;=0.8,"Mayor","Catastrófico"))))),"")</f>
        <v>Leve</v>
      </c>
      <c r="AF66" s="544">
        <v>0.15</v>
      </c>
      <c r="AG66" s="569" t="str">
        <f>IFERROR(IF(OR(AND(AC66="Muy Baja",AE66="Leve"),AND(AC66="Muy Baja",AE66="Menor"),AND(AC66="Baja",AE66="Leve")),"Bajo",IF(OR(AND(AC66="Muy baja",AE66="Moderado"),AND(AC66="Baja",AE66="Menor"),AND(AC66="Baja",AE66="Moderado"),AND(AC66="Media",AE66="Leve"),AND(AC66="Media",AE66="Menor"),AND(AC66="Media",AE66="Moderado"),AND(AC66="Alta",AE66="Leve"),AND(AC66="Alta",AE66="Menor")),"Moderado",IF(OR(AND(AC66="Muy Baja",AE66="Mayor"),AND(AC66="Baja",AE66="Mayor"),AND(AC66="Media",AE66="Mayor"),AND(AC66="Alta",AE66="Moderado"),AND(AC66="Alta",AE66="Mayor"),AND(AC66="Muy Alta",AE66="Leve"),AND(AC66="Muy Alta",AE66="Menor"),AND(AC66="Muy Alta",AE66="Moderado"),AND(AC66="Muy Alta",AE66="Mayor")),"Alto",IF(OR(AND(AC66="Muy Baja",AE66="Catastrófico"),AND(AC66="Baja",AE66="Catastrófico"),AND(AC66="Media",AE66="Catastrófico"),AND(AC66="Alta",AE66="Catastrófico"),AND(AC66="Muy Alta",AE66="Catastrófico")),"Extremo","")))),"")</f>
        <v>Bajo</v>
      </c>
      <c r="AH66" s="547"/>
      <c r="AI66" s="505"/>
      <c r="AJ66" s="505"/>
      <c r="AK66" s="505"/>
      <c r="AL66" s="382"/>
      <c r="AM66" s="385"/>
      <c r="AN66" s="388"/>
      <c r="AO66" s="390"/>
      <c r="AP66" s="218"/>
      <c r="AQ66" s="218"/>
      <c r="AR66" s="218"/>
      <c r="AS66" s="218"/>
      <c r="AT66" s="218"/>
      <c r="AU66" s="218"/>
      <c r="AV66" s="218"/>
      <c r="AW66" s="218"/>
      <c r="AX66" s="218"/>
      <c r="AY66" s="218"/>
      <c r="AZ66" s="218"/>
      <c r="BA66" s="218"/>
      <c r="BB66" s="218"/>
    </row>
    <row r="67" spans="1:54" ht="40.5" customHeight="1">
      <c r="A67" s="438"/>
      <c r="B67" s="505"/>
      <c r="C67" s="505"/>
      <c r="D67" s="505"/>
      <c r="E67" s="513"/>
      <c r="F67" s="553"/>
      <c r="G67" s="551"/>
      <c r="H67" s="551"/>
      <c r="I67" s="102"/>
      <c r="J67" s="564"/>
      <c r="K67" s="551"/>
      <c r="L67" s="540"/>
      <c r="M67" s="545"/>
      <c r="N67" s="513"/>
      <c r="O67" s="513"/>
      <c r="P67" s="545"/>
      <c r="Q67" s="426"/>
      <c r="R67" s="513"/>
      <c r="S67" s="513"/>
      <c r="T67" s="572"/>
      <c r="U67" s="545"/>
      <c r="V67" s="506"/>
      <c r="W67" s="506"/>
      <c r="X67" s="544"/>
      <c r="Y67" s="560"/>
      <c r="Z67" s="560"/>
      <c r="AA67" s="506"/>
      <c r="AB67" s="567"/>
      <c r="AC67" s="566"/>
      <c r="AD67" s="544"/>
      <c r="AE67" s="566"/>
      <c r="AF67" s="544"/>
      <c r="AG67" s="569"/>
      <c r="AH67" s="547"/>
      <c r="AI67" s="505"/>
      <c r="AJ67" s="505"/>
      <c r="AK67" s="505"/>
      <c r="AL67" s="382"/>
      <c r="AM67" s="385"/>
      <c r="AN67" s="388"/>
      <c r="AO67" s="390"/>
      <c r="AP67" s="218"/>
      <c r="AQ67" s="218"/>
      <c r="AR67" s="218"/>
      <c r="AS67" s="218"/>
      <c r="AT67" s="218"/>
      <c r="AU67" s="218"/>
      <c r="AV67" s="218"/>
      <c r="AW67" s="218"/>
      <c r="AX67" s="218"/>
      <c r="AY67" s="218"/>
      <c r="AZ67" s="218"/>
      <c r="BA67" s="218"/>
      <c r="BB67" s="218"/>
    </row>
    <row r="68" spans="1:54" ht="72.75" customHeight="1">
      <c r="A68" s="438"/>
      <c r="B68" s="513" t="s">
        <v>487</v>
      </c>
      <c r="C68" s="426" t="s">
        <v>488</v>
      </c>
      <c r="D68" s="513" t="s">
        <v>489</v>
      </c>
      <c r="E68" s="513" t="s">
        <v>490</v>
      </c>
      <c r="F68" s="553" t="s">
        <v>242</v>
      </c>
      <c r="G68" s="551">
        <v>0.2</v>
      </c>
      <c r="H68" s="554" t="s">
        <v>124</v>
      </c>
      <c r="I68" s="554" t="str">
        <f>IF(NOT(ISERROR(MATCH(H68,'[5]Tabla Impacto'!$B$221:$B$223,0))),'[5]Tabla Impacto'!$F$223&amp;"Por favor no seleccionar los criterios de impacto(Afectación Económica o presupuestal y Pérdida Reputacional)",H68)</f>
        <v xml:space="preserve">     El riesgo afecta la imagen de alguna área de la organización</v>
      </c>
      <c r="J68" s="553" t="s">
        <v>229</v>
      </c>
      <c r="K68" s="551">
        <f>IF(J68="","",IF(J68="Leve",0.2,IF(J68="Menor",0.4,IF(J68="Moderado",0.6,IF(J68="Mayor",0.8,IF(J68="Catastrófico",1,))))))</f>
        <v>0.2</v>
      </c>
      <c r="L68" s="540" t="str">
        <f>IF(OR(AND(F68="Muy Baja",J68="Leve"),AND(F68="Muy Baja",J68="Menor"),AND(F68="Baja",J68="Leve")),"Bajo",IF(OR(AND(F68="Muy baja",J68="Moderado"),AND(F68="Baja",J68="Menor"),AND(F68="Baja",J68="Moderado"),AND(F68="Media",J68="Leve"),AND(F68="Media",J68="Menor"),AND(F68="Media",J68="Moderado"),AND(F68="Alta",J68="Leve"),AND(F68="Alta",J68="Menor")),"Moderado",IF(OR(AND(F68="Muy Baja",J68="Mayor"),AND(F68="Baja",J68="Mayor"),AND(F68="Media",J68="Mayor"),AND(F68="Alta",J68="Moderado"),AND(F68="Alta",J68="Mayor"),AND(F68="Muy Alta",J68="Leve"),AND(F68="Muy Alta",J68="Menor"),AND(F68="Muy Alta",J68="Moderado"),AND(F68="Muy Alta",J68="Mayor")),"Alto",IF(OR(AND(F68="Muy Baja",J68="Catastrófico"),AND(F68="Baja",J68="Catastrófico"),AND(F68="Media",J68="Catastrófico"),AND(F68="Alta",J68="Catastrófico"),AND(F68="Muy Alta",J68="Catastrófico")),"Extremo",""))))</f>
        <v>Bajo</v>
      </c>
      <c r="M68" s="118">
        <v>1</v>
      </c>
      <c r="N68" s="116" t="s">
        <v>477</v>
      </c>
      <c r="O68" s="116" t="s">
        <v>477</v>
      </c>
      <c r="P68" s="116" t="s">
        <v>187</v>
      </c>
      <c r="Q68" s="107" t="s">
        <v>491</v>
      </c>
      <c r="R68" s="116" t="s">
        <v>1097</v>
      </c>
      <c r="S68" s="116" t="s">
        <v>492</v>
      </c>
      <c r="T68" s="100" t="s">
        <v>493</v>
      </c>
      <c r="U68" s="118" t="str">
        <f t="shared" ref="U68:U69" si="29">IF(OR(V68="Preventivo",V68="Detectivo"),"Probabilidad",IF(V68="Correctivo","Impacto",""))</f>
        <v>Probabilidad</v>
      </c>
      <c r="V68" s="187" t="s">
        <v>12</v>
      </c>
      <c r="W68" s="187" t="s">
        <v>7</v>
      </c>
      <c r="X68" s="117" t="str">
        <f t="shared" ref="X68:X69" si="30">IF(AND(V68="Preventivo",W68="Automático"),"50%",IF(AND(V68="Preventivo",W68="Manual"),"40%",IF(AND(V68="Detectivo",W68="Automático"),"40%",IF(AND(V68="Detectivo",W68="Manual"),"30%",IF(AND(V68="Correctivo",W68="Automático"),"35%",IF(AND(V68="Correctivo",W68="Manual"),"25%",""))))))</f>
        <v>40%</v>
      </c>
      <c r="Y68" s="219" t="s">
        <v>18</v>
      </c>
      <c r="Z68" s="219" t="s">
        <v>20</v>
      </c>
      <c r="AA68" s="187" t="s">
        <v>98</v>
      </c>
      <c r="AB68" s="188">
        <v>0.12</v>
      </c>
      <c r="AC68" s="189" t="str">
        <f>IFERROR(IF(AB68="","",IF(AB68&lt;=0.2,"Muy Baja",IF(AB68&lt;=0.4,"Baja",IF(AB68&lt;=0.6,"Media",IF(AB68&lt;=0.8,"Alta","Muy Alta"))))),"")</f>
        <v>Muy Baja</v>
      </c>
      <c r="AD68" s="117">
        <f t="shared" ref="AD68:AD69" si="31">+AB68</f>
        <v>0.12</v>
      </c>
      <c r="AE68" s="189" t="str">
        <f>IFERROR(IF(AF68="","",IF(AF68&lt;=0.2,"Leve",IF(AF68&lt;=0.4,"Menor",IF(AF68&lt;=0.6,"Moderado",IF(AF68&lt;=0.8,"Mayor","Catastrófico"))))),"")</f>
        <v>Leve</v>
      </c>
      <c r="AF68" s="117">
        <f>IFERROR(IF(U68="Impacto",(K68-(+K68*X68)),IF(U68="Probabilidad",K68,"")),"")</f>
        <v>0.2</v>
      </c>
      <c r="AG68" s="190" t="str">
        <f>IFERROR(IF(OR(AND(AC68="Muy Baja",AE68="Leve"),AND(AC68="Muy Baja",AE68="Menor"),AND(AC68="Baja",AE68="Leve")),"Bajo",IF(OR(AND(AC68="Muy baja",AE68="Moderado"),AND(AC68="Baja",AE68="Menor"),AND(AC68="Baja",AE68="Moderado"),AND(AC68="Media",AE68="Leve"),AND(AC68="Media",AE68="Menor"),AND(AC68="Media",AE68="Moderado"),AND(AC68="Alta",AE68="Leve"),AND(AC68="Alta",AE68="Menor")),"Moderado",IF(OR(AND(AC68="Muy Baja",AE68="Mayor"),AND(AC68="Baja",AE68="Mayor"),AND(AC68="Media",AE68="Mayor"),AND(AC68="Alta",AE68="Moderado"),AND(AC68="Alta",AE68="Mayor"),AND(AC68="Muy Alta",AE68="Leve"),AND(AC68="Muy Alta",AE68="Menor"),AND(AC68="Muy Alta",AE68="Moderado"),AND(AC68="Muy Alta",AE68="Mayor")),"Alto",IF(OR(AND(AC68="Muy Baja",AE68="Catastrófico"),AND(AC68="Baja",AE68="Catastrófico"),AND(AC68="Media",AE68="Catastrófico"),AND(AC68="Alta",AE68="Catastrófico"),AND(AC68="Muy Alta",AE68="Catastrófico")),"Extremo","")))),"")</f>
        <v>Bajo</v>
      </c>
      <c r="AH68" s="547" t="s">
        <v>29</v>
      </c>
      <c r="AI68" s="505"/>
      <c r="AJ68" s="505"/>
      <c r="AK68" s="505"/>
      <c r="AL68" s="382"/>
      <c r="AM68" s="385"/>
      <c r="AN68" s="388"/>
      <c r="AO68" s="390"/>
      <c r="AP68" s="218"/>
      <c r="AQ68" s="218"/>
      <c r="AR68" s="218"/>
      <c r="AS68" s="218"/>
      <c r="AT68" s="218"/>
      <c r="AU68" s="218"/>
      <c r="AV68" s="218"/>
      <c r="AW68" s="218"/>
      <c r="AX68" s="218"/>
      <c r="AY68" s="218"/>
      <c r="AZ68" s="218"/>
      <c r="BA68" s="218"/>
      <c r="BB68" s="218"/>
    </row>
    <row r="69" spans="1:54" ht="72.75" customHeight="1">
      <c r="A69" s="438"/>
      <c r="B69" s="548"/>
      <c r="C69" s="561"/>
      <c r="D69" s="513"/>
      <c r="E69" s="557"/>
      <c r="F69" s="548"/>
      <c r="G69" s="548"/>
      <c r="H69" s="546"/>
      <c r="I69" s="546"/>
      <c r="J69" s="548"/>
      <c r="K69" s="548"/>
      <c r="L69" s="548"/>
      <c r="M69" s="118">
        <v>2</v>
      </c>
      <c r="N69" s="116" t="s">
        <v>477</v>
      </c>
      <c r="O69" s="116" t="s">
        <v>477</v>
      </c>
      <c r="P69" s="116" t="s">
        <v>494</v>
      </c>
      <c r="Q69" s="116" t="s">
        <v>495</v>
      </c>
      <c r="R69" s="116" t="s">
        <v>496</v>
      </c>
      <c r="S69" s="116" t="s">
        <v>497</v>
      </c>
      <c r="T69" s="100" t="s">
        <v>498</v>
      </c>
      <c r="U69" s="118" t="str">
        <f t="shared" si="29"/>
        <v>Impacto</v>
      </c>
      <c r="V69" s="213" t="s">
        <v>14</v>
      </c>
      <c r="W69" s="213" t="s">
        <v>7</v>
      </c>
      <c r="X69" s="117" t="str">
        <f t="shared" si="30"/>
        <v>25%</v>
      </c>
      <c r="Y69" s="219" t="s">
        <v>18</v>
      </c>
      <c r="Z69" s="219" t="s">
        <v>20</v>
      </c>
      <c r="AA69" s="187" t="s">
        <v>98</v>
      </c>
      <c r="AB69" s="220">
        <f>IFERROR(IF(AND(U68="Probabilidad",U69="Probabilidad"),(AD68-(+AD68*X69)),IF(U69="Probabilidad",(G68-(+G68*X69)),IF(U69="Impacto",AD68,""))),"")</f>
        <v>0.12</v>
      </c>
      <c r="AC69" s="214" t="str">
        <f t="shared" ref="AC69:AC72" si="32">IFERROR(IF(AB69="","",IF(AB69&lt;=0.2,"Muy Baja",IF(AB69&lt;=0.4,"Baja",IF(AB69&lt;=0.6,"Media",IF(AB69&lt;=0.8,"Alta","Muy Alta"))))),"")</f>
        <v>Muy Baja</v>
      </c>
      <c r="AD69" s="117">
        <f t="shared" si="31"/>
        <v>0.12</v>
      </c>
      <c r="AE69" s="255" t="str">
        <f t="shared" ref="AE69" si="33">IFERROR(IF(AF69="","",IF(AF69&lt;=0.2,"Leve",IF(AF69&lt;=0.4,"Menor",IF(AF69&lt;=0.6,"Moderado",IF(AF69&lt;=0.8,"Mayor","Catastrófico"))))),"")</f>
        <v/>
      </c>
      <c r="AF69" s="117" t="str">
        <f>IFERROR(IF(AND(U68="Impacto",U69="Impacto"),(AF64-(+AF64*X69)),IF(U69="Impacto",(#REF!-(+#REF!*X69)),IF(U69="Probabilidad",AF64,""))),"")</f>
        <v/>
      </c>
      <c r="AG69" s="256" t="str">
        <f t="shared" ref="AG69" si="34">IFERROR(IF(OR(AND(AC69="Muy Baja",AE69="Leve"),AND(AC69="Muy Baja",AE69="Menor"),AND(AC69="Baja",AE69="Leve")),"Bajo",IF(OR(AND(AC69="Muy baja",AE69="Moderado"),AND(AC69="Baja",AE69="Menor"),AND(AC69="Baja",AE69="Moderado"),AND(AC69="Media",AE69="Leve"),AND(AC69="Media",AE69="Menor"),AND(AC69="Media",AE69="Moderado"),AND(AC69="Alta",AE69="Leve"),AND(AC69="Alta",AE69="Menor")),"Moderado",IF(OR(AND(AC69="Muy Baja",AE69="Mayor"),AND(AC69="Baja",AE69="Mayor"),AND(AC69="Media",AE69="Mayor"),AND(AC69="Alta",AE69="Moderado"),AND(AC69="Alta",AE69="Mayor"),AND(AC69="Muy Alta",AE69="Leve"),AND(AC69="Muy Alta",AE69="Menor"),AND(AC69="Muy Alta",AE69="Moderado"),AND(AC69="Muy Alta",AE69="Mayor")),"Alto",IF(OR(AND(AC69="Muy Baja",AE69="Catastrófico"),AND(AC69="Baja",AE69="Catastrófico"),AND(AC69="Media",AE69="Catastrófico"),AND(AC69="Alta",AE69="Catastrófico"),AND(AC69="Muy Alta",AE69="Catastrófico")),"Extremo","")))),"")</f>
        <v/>
      </c>
      <c r="AH69" s="548"/>
      <c r="AI69" s="505"/>
      <c r="AJ69" s="505"/>
      <c r="AK69" s="505"/>
      <c r="AL69" s="383"/>
      <c r="AM69" s="386"/>
      <c r="AN69" s="389"/>
      <c r="AO69" s="390"/>
      <c r="AP69" s="218"/>
      <c r="AQ69" s="218"/>
      <c r="AR69" s="218"/>
      <c r="AS69" s="218"/>
      <c r="AT69" s="218"/>
      <c r="AU69" s="218"/>
      <c r="AV69" s="218"/>
      <c r="AW69" s="218"/>
      <c r="AX69" s="218"/>
      <c r="AY69" s="218"/>
      <c r="AZ69" s="218"/>
      <c r="BA69" s="218"/>
      <c r="BB69" s="218"/>
    </row>
    <row r="70" spans="1:54" ht="71.25" customHeight="1">
      <c r="A70" s="438" t="s">
        <v>499</v>
      </c>
      <c r="B70" s="570" t="s">
        <v>500</v>
      </c>
      <c r="C70" s="570" t="s">
        <v>501</v>
      </c>
      <c r="D70" s="571" t="s">
        <v>502</v>
      </c>
      <c r="E70" s="545" t="s">
        <v>503</v>
      </c>
      <c r="F70" s="553" t="str">
        <f>IF(E70&lt;=0,"",IF(E70&lt;=2,"Muy Baja",IF(E70&lt;=24,"Baja",IF(E70&lt;=500,"Media",IF(E70&lt;=5000,"Alta","Muy Alta")))))</f>
        <v>Muy Alta</v>
      </c>
      <c r="G70" s="551">
        <f>IF(F70="","",IF(F70="Muy Baja",0.2,IF(F70="Baja",0.4,IF(F70="Media",0.6,IF(F70="Alta",0.8,IF(F70="Muy Alta",1,))))))</f>
        <v>1</v>
      </c>
      <c r="H70" s="513" t="s">
        <v>126</v>
      </c>
      <c r="I70" s="551" t="str">
        <f>IF(NOT(ISERROR(MATCH(H70,'[6]Tabla Impacto'!$B$221:$B$223,0))),'[6]Tabla Impacto'!$F$223&amp;"Por favor no seleccionar los criterios de impacto(Afectación Económica o presupuestal y Pérdida Reputacional)",H70)</f>
        <v xml:space="preserve">     El riesgo afecta la imagen de la entidad con algunos usuarios de relevancia frente al logro de los objetivos</v>
      </c>
      <c r="J70" s="553" t="str">
        <f>IF(OR(I70='[6]Tabla Impacto'!$C$11,I70='[6]Tabla Impacto'!$D$11),"Leve",IF(OR(I70='[6]Tabla Impacto'!$C$12,I70='[6]Tabla Impacto'!$D$12),"Menor",IF(OR(I70='[6]Tabla Impacto'!$C$13,I70='[6]Tabla Impacto'!$D$13),"Moderado",IF(OR(I70='[6]Tabla Impacto'!$C$14,I70='[6]Tabla Impacto'!$D$14),"Mayor",IF(OR(I70='[6]Tabla Impacto'!$C$15,I70='[6]Tabla Impacto'!$D$15),"Catastrófico","")))))</f>
        <v>Moderado</v>
      </c>
      <c r="K70" s="551">
        <v>0.6</v>
      </c>
      <c r="L70" s="540" t="str">
        <f>IF(OR(AND(F70="Muy Baja",J70="Leve"),AND(F70="Muy Baja",J70="Menor"),AND(F70="Baja",J70="Leve")),"Bajo",IF(OR(AND(F70="Muy baja",J70="Moderado"),AND(F70="Baja",J70="Menor"),AND(F70="Baja",J70="Moderado"),AND(F70="Media",J70="Leve"),AND(F70="Media",J70="Menor"),AND(F70="Media",J70="Moderado"),AND(F70="Alta",J70="Leve"),AND(F70="Alta",J70="Menor")),"Moderado",IF(OR(AND(F70="Muy Baja",J70="Mayor"),AND(F70="Baja",J70="Mayor"),AND(F70="Media",J70="Mayor"),AND(F70="Alta",J70="Moderado"),AND(F70="Alta",J70="Mayor"),AND(F70="Muy Alta",J70="Leve"),AND(F70="Muy Alta",J70="Menor"),AND(F70="Muy Alta",J70="Moderado"),AND(F70="Muy Alta",J70="Mayor")),"Alto",IF(OR(AND(F70="Muy Baja",J70="Catastrófico"),AND(F70="Baja",J70="Catastrófico"),AND(F70="Media",J70="Catastrófico"),AND(F70="Alta",J70="Catastrófico"),AND(F70="Muy Alta",J70="Catastrófico")),"Extremo",""))))</f>
        <v>Alto</v>
      </c>
      <c r="M70" s="118">
        <v>1</v>
      </c>
      <c r="N70" s="505" t="s">
        <v>504</v>
      </c>
      <c r="O70" s="505" t="s">
        <v>505</v>
      </c>
      <c r="P70" s="139" t="s">
        <v>425</v>
      </c>
      <c r="Q70" s="139" t="s">
        <v>506</v>
      </c>
      <c r="R70" s="139" t="s">
        <v>507</v>
      </c>
      <c r="S70" s="139" t="s">
        <v>508</v>
      </c>
      <c r="T70" s="139" t="s">
        <v>509</v>
      </c>
      <c r="U70" s="185" t="s">
        <v>510</v>
      </c>
      <c r="V70" s="187" t="s">
        <v>12</v>
      </c>
      <c r="W70" s="213" t="s">
        <v>7</v>
      </c>
      <c r="X70" s="117" t="str">
        <f>IF(AND(V70="Preventivo",W70="Automático"),"50%",IF(AND(V70="Preventivo",W70="Manual"),"40%",IF(AND(V70="Detectivo",W70="Automático"),"40%",IF(AND(V70="Detectivo",W70="Manual"),"30%",IF(AND(V70="Correctivo",W70="Automático"),"35%",IF(AND(V70="Correctivo",W70="Manual"),"25%",""))))))</f>
        <v>40%</v>
      </c>
      <c r="Y70" s="213" t="s">
        <v>17</v>
      </c>
      <c r="Z70" s="213" t="s">
        <v>20</v>
      </c>
      <c r="AA70" s="213" t="s">
        <v>98</v>
      </c>
      <c r="AB70" s="220">
        <v>0.6</v>
      </c>
      <c r="AC70" s="214" t="str">
        <f t="shared" si="32"/>
        <v>Media</v>
      </c>
      <c r="AD70" s="117">
        <v>0.6</v>
      </c>
      <c r="AE70" s="221" t="s">
        <v>70</v>
      </c>
      <c r="AF70" s="117">
        <v>0.6</v>
      </c>
      <c r="AG70" s="215" t="s">
        <v>70</v>
      </c>
      <c r="AH70" s="547" t="s">
        <v>112</v>
      </c>
      <c r="AI70" s="505" t="s">
        <v>511</v>
      </c>
      <c r="AJ70" s="505" t="s">
        <v>512</v>
      </c>
      <c r="AK70" s="505" t="s">
        <v>513</v>
      </c>
      <c r="AL70" s="140" t="s">
        <v>989</v>
      </c>
      <c r="AM70" s="303" t="s">
        <v>1098</v>
      </c>
      <c r="AN70" s="374" t="s">
        <v>1099</v>
      </c>
      <c r="AO70" s="412" t="s">
        <v>1100</v>
      </c>
    </row>
    <row r="71" spans="1:54" ht="72">
      <c r="A71" s="438"/>
      <c r="B71" s="570"/>
      <c r="C71" s="570"/>
      <c r="D71" s="546"/>
      <c r="E71" s="545"/>
      <c r="F71" s="553"/>
      <c r="G71" s="551"/>
      <c r="H71" s="513"/>
      <c r="I71" s="546"/>
      <c r="J71" s="553"/>
      <c r="K71" s="546"/>
      <c r="L71" s="546"/>
      <c r="M71" s="118">
        <v>2</v>
      </c>
      <c r="N71" s="505"/>
      <c r="O71" s="505"/>
      <c r="P71" s="139" t="s">
        <v>231</v>
      </c>
      <c r="Q71" s="139" t="s">
        <v>1101</v>
      </c>
      <c r="R71" s="139" t="s">
        <v>514</v>
      </c>
      <c r="S71" s="139" t="s">
        <v>515</v>
      </c>
      <c r="T71" s="186" t="s">
        <v>1102</v>
      </c>
      <c r="U71" s="185" t="s">
        <v>510</v>
      </c>
      <c r="V71" s="187" t="s">
        <v>12</v>
      </c>
      <c r="W71" s="213" t="s">
        <v>7</v>
      </c>
      <c r="X71" s="117">
        <v>0.4</v>
      </c>
      <c r="Y71" s="213" t="s">
        <v>17</v>
      </c>
      <c r="Z71" s="213" t="s">
        <v>20</v>
      </c>
      <c r="AA71" s="213" t="s">
        <v>98</v>
      </c>
      <c r="AB71" s="222">
        <v>0.36</v>
      </c>
      <c r="AC71" s="214" t="str">
        <f t="shared" si="32"/>
        <v>Baja</v>
      </c>
      <c r="AD71" s="117">
        <v>0.36</v>
      </c>
      <c r="AE71" s="221" t="s">
        <v>70</v>
      </c>
      <c r="AF71" s="117">
        <v>0.6</v>
      </c>
      <c r="AG71" s="215" t="str">
        <f t="shared" ref="AG71:AG72" si="35">IFERROR(IF(OR(AND(AC71="Muy Baja",AE71="Leve"),AND(AC71="Muy Baja",AE71="Menor"),AND(AC71="Baja",AE71="Leve")),"Bajo",IF(OR(AND(AC71="Muy baja",AE71="Moderado"),AND(AC71="Baja",AE71="Menor"),AND(AC71="Baja",AE71="Moderado"),AND(AC71="Media",AE71="Leve"),AND(AC71="Media",AE71="Menor"),AND(AC71="Media",AE71="Moderado"),AND(AC71="Alta",AE71="Leve"),AND(AC71="Alta",AE71="Menor")),"Moderado",IF(OR(AND(AC71="Muy Baja",AE71="Mayor"),AND(AC71="Baja",AE71="Mayor"),AND(AC71="Media",AE71="Mayor"),AND(AC71="Alta",AE71="Moderado"),AND(AC71="Alta",AE71="Mayor"),AND(AC71="Muy Alta",AE71="Leve"),AND(AC71="Muy Alta",AE71="Menor"),AND(AC71="Muy Alta",AE71="Moderado"),AND(AC71="Muy Alta",AE71="Mayor")),"Alto",IF(OR(AND(AC71="Muy Baja",AE71="Catastrófico"),AND(AC71="Baja",AE71="Catastrófico"),AND(AC71="Media",AE71="Catastrófico"),AND(AC71="Alta",AE71="Catastrófico"),AND(AC71="Muy Alta",AE71="Catastrófico")),"Extremo","")))),"")</f>
        <v>Moderado</v>
      </c>
      <c r="AH71" s="547"/>
      <c r="AI71" s="505"/>
      <c r="AJ71" s="505"/>
      <c r="AK71" s="505"/>
      <c r="AL71" s="141" t="s">
        <v>180</v>
      </c>
      <c r="AM71" s="303" t="s">
        <v>1103</v>
      </c>
      <c r="AN71" s="374" t="s">
        <v>1104</v>
      </c>
      <c r="AO71" s="412"/>
    </row>
    <row r="72" spans="1:54" ht="179.4">
      <c r="A72" s="438"/>
      <c r="B72" s="570"/>
      <c r="C72" s="570"/>
      <c r="D72" s="223" t="s">
        <v>1105</v>
      </c>
      <c r="E72" s="545"/>
      <c r="F72" s="553"/>
      <c r="G72" s="551"/>
      <c r="H72" s="513"/>
      <c r="I72" s="546"/>
      <c r="J72" s="553"/>
      <c r="K72" s="546"/>
      <c r="L72" s="546"/>
      <c r="M72" s="118">
        <v>3</v>
      </c>
      <c r="N72" s="505"/>
      <c r="O72" s="505"/>
      <c r="P72" s="65" t="s">
        <v>231</v>
      </c>
      <c r="Q72" s="100" t="s">
        <v>1106</v>
      </c>
      <c r="R72" s="100" t="s">
        <v>1107</v>
      </c>
      <c r="S72" s="100" t="s">
        <v>1108</v>
      </c>
      <c r="T72" s="100" t="s">
        <v>1109</v>
      </c>
      <c r="U72" s="118" t="s">
        <v>510</v>
      </c>
      <c r="V72" s="213" t="s">
        <v>12</v>
      </c>
      <c r="W72" s="213" t="s">
        <v>7</v>
      </c>
      <c r="X72" s="117">
        <v>0.4</v>
      </c>
      <c r="Y72" s="213" t="s">
        <v>17</v>
      </c>
      <c r="Z72" s="213" t="s">
        <v>20</v>
      </c>
      <c r="AA72" s="213" t="s">
        <v>98</v>
      </c>
      <c r="AB72" s="224">
        <v>0.21690000000000001</v>
      </c>
      <c r="AC72" s="214" t="str">
        <f t="shared" si="32"/>
        <v>Baja</v>
      </c>
      <c r="AD72" s="117">
        <v>0.217</v>
      </c>
      <c r="AE72" s="221" t="s">
        <v>70</v>
      </c>
      <c r="AF72" s="117">
        <v>0.6</v>
      </c>
      <c r="AG72" s="215" t="str">
        <f t="shared" si="35"/>
        <v>Moderado</v>
      </c>
      <c r="AH72" s="547"/>
      <c r="AI72" s="505"/>
      <c r="AJ72" s="505"/>
      <c r="AK72" s="505"/>
      <c r="AL72" s="142" t="s">
        <v>180</v>
      </c>
      <c r="AM72" s="303" t="s">
        <v>986</v>
      </c>
      <c r="AN72" s="374" t="s">
        <v>1110</v>
      </c>
      <c r="AO72" s="412"/>
    </row>
    <row r="73" spans="1:54" ht="69" customHeight="1">
      <c r="A73" s="438"/>
      <c r="B73" s="570"/>
      <c r="C73" s="570"/>
      <c r="D73" s="103" t="s">
        <v>516</v>
      </c>
      <c r="E73" s="545"/>
      <c r="F73" s="553"/>
      <c r="G73" s="551"/>
      <c r="H73" s="513"/>
      <c r="I73" s="225"/>
      <c r="J73" s="553"/>
      <c r="K73" s="546"/>
      <c r="L73" s="546"/>
      <c r="M73" s="118">
        <v>4</v>
      </c>
      <c r="N73" s="505"/>
      <c r="O73" s="505"/>
      <c r="P73" s="100" t="s">
        <v>494</v>
      </c>
      <c r="Q73" s="103" t="s">
        <v>517</v>
      </c>
      <c r="R73" s="100" t="s">
        <v>1111</v>
      </c>
      <c r="S73" s="100" t="s">
        <v>1112</v>
      </c>
      <c r="T73" s="100" t="s">
        <v>518</v>
      </c>
      <c r="U73" s="118" t="s">
        <v>428</v>
      </c>
      <c r="V73" s="213" t="s">
        <v>14</v>
      </c>
      <c r="W73" s="213" t="s">
        <v>7</v>
      </c>
      <c r="X73" s="117">
        <v>0.25</v>
      </c>
      <c r="Y73" s="213" t="s">
        <v>17</v>
      </c>
      <c r="Z73" s="213" t="s">
        <v>20</v>
      </c>
      <c r="AA73" s="213" t="s">
        <v>98</v>
      </c>
      <c r="AB73" s="117">
        <v>0.217</v>
      </c>
      <c r="AC73" s="214" t="s">
        <v>43</v>
      </c>
      <c r="AD73" s="117">
        <v>0.217</v>
      </c>
      <c r="AE73" s="214" t="s">
        <v>73</v>
      </c>
      <c r="AF73" s="117">
        <v>0.45</v>
      </c>
      <c r="AG73" s="215" t="s">
        <v>70</v>
      </c>
      <c r="AH73" s="547"/>
      <c r="AI73" s="505"/>
      <c r="AJ73" s="505"/>
      <c r="AK73" s="505"/>
      <c r="AL73" s="142" t="s">
        <v>180</v>
      </c>
      <c r="AM73" s="303" t="s">
        <v>987</v>
      </c>
      <c r="AN73" s="302" t="s">
        <v>180</v>
      </c>
      <c r="AO73" s="412"/>
    </row>
    <row r="74" spans="1:54" ht="71.25" customHeight="1">
      <c r="A74" s="438"/>
      <c r="B74" s="513" t="s">
        <v>519</v>
      </c>
      <c r="C74" s="513" t="s">
        <v>520</v>
      </c>
      <c r="D74" s="513" t="s">
        <v>521</v>
      </c>
      <c r="E74" s="513" t="s">
        <v>1113</v>
      </c>
      <c r="F74" s="553" t="s">
        <v>4</v>
      </c>
      <c r="G74" s="551">
        <f>IF(F74="","",IF(F74="Muy Baja",0.2,IF(F74="Baja",0.4,IF(F74="Media",0.6,IF(F74="Alta",0.8,IF(F74="Muy Alta",1,))))))</f>
        <v>0.8</v>
      </c>
      <c r="H74" s="513" t="s">
        <v>126</v>
      </c>
      <c r="I74" s="225" t="str">
        <f>IF(NOT(ISERROR(MATCH(H74,'[6]Tabla Impacto'!$B$221:$B$223,0))),'[6]Tabla Impacto'!$F$223&amp;"Por favor no seleccionar los criterios de impacto(Afectación Económica o presupuestal y Pérdida Reputacional)",H74)</f>
        <v xml:space="preserve">     El riesgo afecta la imagen de la entidad con algunos usuarios de relevancia frente al logro de los objetivos</v>
      </c>
      <c r="J74" s="553" t="str">
        <f>IF(OR(I74='[6]Tabla Impacto'!$C$11,I74='[6]Tabla Impacto'!$D$11),"Leve",IF(OR(I74='[6]Tabla Impacto'!$C$12,I74='[6]Tabla Impacto'!$D$12),"Menor",IF(OR(I74='[6]Tabla Impacto'!$C$13,I74='[6]Tabla Impacto'!$D$13),"Moderado",IF(OR(I74='[6]Tabla Impacto'!$C$14,I74='[6]Tabla Impacto'!$D$14),"Mayor",IF(OR(I74='[6]Tabla Impacto'!$C$15,I74='[6]Tabla Impacto'!$D$15),"Catastrófico","")))))</f>
        <v>Moderado</v>
      </c>
      <c r="K74" s="551">
        <v>0.6</v>
      </c>
      <c r="L74" s="540" t="str">
        <f>IF(OR(AND(F74="Muy Baja",J74="Leve"),AND(F74="Muy Baja",J74="Menor"),AND(F74="Baja",J74="Leve")),"Bajo",IF(OR(AND(F74="Muy baja",J74="Moderado"),AND(F74="Baja",J74="Menor"),AND(F74="Baja",J74="Moderado"),AND(F74="Media",J74="Leve"),AND(F74="Media",J74="Menor"),AND(F74="Media",J74="Moderado"),AND(F74="Alta",J74="Leve"),AND(F74="Alta",J74="Menor")),"Moderado",IF(OR(AND(F74="Muy Baja",J74="Mayor"),AND(F74="Baja",J74="Mayor"),AND(F74="Media",J74="Mayor"),AND(F74="Alta",J74="Moderado"),AND(F74="Alta",J74="Mayor"),AND(F74="Muy Alta",J74="Leve"),AND(F74="Muy Alta",J74="Menor"),AND(F74="Muy Alta",J74="Moderado"),AND(F74="Muy Alta",J74="Mayor")),"Alto",IF(OR(AND(F74="Muy Baja",J74="Catastrófico"),AND(F74="Baja",J74="Catastrófico"),AND(F74="Media",J74="Catastrófico"),AND(F74="Alta",J74="Catastrófico"),AND(F74="Muy Alta",J74="Catastrófico")),"Extremo",""))))</f>
        <v>Alto</v>
      </c>
      <c r="M74" s="118">
        <v>1</v>
      </c>
      <c r="N74" s="520" t="s">
        <v>522</v>
      </c>
      <c r="O74" s="520" t="s">
        <v>523</v>
      </c>
      <c r="P74" s="100" t="s">
        <v>425</v>
      </c>
      <c r="Q74" s="100" t="s">
        <v>524</v>
      </c>
      <c r="R74" s="100" t="s">
        <v>525</v>
      </c>
      <c r="S74" s="100" t="s">
        <v>526</v>
      </c>
      <c r="T74" s="100" t="s">
        <v>527</v>
      </c>
      <c r="U74" s="118" t="s">
        <v>510</v>
      </c>
      <c r="V74" s="213" t="s">
        <v>13</v>
      </c>
      <c r="W74" s="213" t="s">
        <v>7</v>
      </c>
      <c r="X74" s="117" t="str">
        <f>IF(AND(V74="Preventivo",W74="Automático"),"50%",IF(AND(V74="Preventivo",W74="Manual"),"40%",IF(AND(V74="Detectivo",W74="Automático"),"40%",IF(AND(V74="Detectivo",W74="Manual"),"30%",IF(AND(V74="Correctivo",W74="Automático"),"35%",IF(AND(V74="Correctivo",W74="Manual"),"25%",""))))))</f>
        <v>30%</v>
      </c>
      <c r="Y74" s="213" t="s">
        <v>17</v>
      </c>
      <c r="Z74" s="213" t="s">
        <v>20</v>
      </c>
      <c r="AA74" s="213" t="s">
        <v>98</v>
      </c>
      <c r="AB74" s="117">
        <v>0.56000000000000005</v>
      </c>
      <c r="AC74" s="214" t="str">
        <f t="shared" ref="AC74:AC75" si="36">IFERROR(IF(AB74="","",IF(AB74&lt;=0.2,"Muy Baja",IF(AB74&lt;=0.4,"Baja",IF(AB74&lt;=0.6,"Media",IF(AB74&lt;=0.8,"Alta","Muy Alta"))))),"")</f>
        <v>Media</v>
      </c>
      <c r="AD74" s="117">
        <f>+AB74</f>
        <v>0.56000000000000005</v>
      </c>
      <c r="AE74" s="214" t="str">
        <f>IFERROR(IF(AF74="","",IF(AF74&lt;=0.2,"Leve",IF(AF74&lt;=0.4,"Menor",IF(AF74&lt;=0.6,"Moderado",IF(AF74&lt;=0.8,"Mayor","Catastrófico"))))),"")</f>
        <v>Moderado</v>
      </c>
      <c r="AF74" s="117">
        <v>0.6</v>
      </c>
      <c r="AG74" s="215" t="str">
        <f t="shared" ref="AG74:AG75" si="37">IFERROR(IF(OR(AND(AC74="Muy Baja",AE74="Leve"),AND(AC74="Muy Baja",AE74="Menor"),AND(AC74="Baja",AE74="Leve")),"Bajo",IF(OR(AND(AC74="Muy baja",AE74="Moderado"),AND(AC74="Baja",AE74="Menor"),AND(AC74="Baja",AE74="Moderado"),AND(AC74="Media",AE74="Leve"),AND(AC74="Media",AE74="Menor"),AND(AC74="Media",AE74="Moderado"),AND(AC74="Alta",AE74="Leve"),AND(AC74="Alta",AE74="Menor")),"Moderado",IF(OR(AND(AC74="Muy Baja",AE74="Mayor"),AND(AC74="Baja",AE74="Mayor"),AND(AC74="Media",AE74="Mayor"),AND(AC74="Alta",AE74="Moderado"),AND(AC74="Alta",AE74="Mayor"),AND(AC74="Muy Alta",AE74="Leve"),AND(AC74="Muy Alta",AE74="Menor"),AND(AC74="Muy Alta",AE74="Moderado"),AND(AC74="Muy Alta",AE74="Mayor")),"Alto",IF(OR(AND(AC74="Muy Baja",AE74="Catastrófico"),AND(AC74="Baja",AE74="Catastrófico"),AND(AC74="Media",AE74="Catastrófico"),AND(AC74="Alta",AE74="Catastrófico"),AND(AC74="Muy Alta",AE74="Catastrófico")),"Extremo","")))),"")</f>
        <v>Moderado</v>
      </c>
      <c r="AH74" s="547" t="s">
        <v>112</v>
      </c>
      <c r="AI74" s="513" t="s">
        <v>528</v>
      </c>
      <c r="AJ74" s="513" t="s">
        <v>529</v>
      </c>
      <c r="AK74" s="513" t="s">
        <v>530</v>
      </c>
      <c r="AL74" s="140" t="s">
        <v>531</v>
      </c>
      <c r="AM74" s="303" t="s">
        <v>1114</v>
      </c>
      <c r="AN74" s="374" t="s">
        <v>1115</v>
      </c>
      <c r="AO74" s="412"/>
    </row>
    <row r="75" spans="1:54" ht="82.8">
      <c r="A75" s="438"/>
      <c r="B75" s="513"/>
      <c r="C75" s="513"/>
      <c r="D75" s="513"/>
      <c r="E75" s="513"/>
      <c r="F75" s="553"/>
      <c r="G75" s="551"/>
      <c r="H75" s="513"/>
      <c r="I75" s="225"/>
      <c r="J75" s="553"/>
      <c r="K75" s="551"/>
      <c r="L75" s="540"/>
      <c r="M75" s="118">
        <v>2</v>
      </c>
      <c r="N75" s="546"/>
      <c r="O75" s="546"/>
      <c r="P75" s="100" t="s">
        <v>376</v>
      </c>
      <c r="Q75" s="100" t="s">
        <v>1116</v>
      </c>
      <c r="R75" s="100" t="s">
        <v>1117</v>
      </c>
      <c r="S75" s="100" t="s">
        <v>532</v>
      </c>
      <c r="T75" s="100" t="s">
        <v>1118</v>
      </c>
      <c r="U75" s="118" t="s">
        <v>428</v>
      </c>
      <c r="V75" s="213" t="s">
        <v>14</v>
      </c>
      <c r="W75" s="213" t="s">
        <v>7</v>
      </c>
      <c r="X75" s="117">
        <v>0.25</v>
      </c>
      <c r="Y75" s="213" t="s">
        <v>17</v>
      </c>
      <c r="Z75" s="213" t="s">
        <v>20</v>
      </c>
      <c r="AA75" s="213" t="s">
        <v>98</v>
      </c>
      <c r="AB75" s="220">
        <v>0.56000000000000005</v>
      </c>
      <c r="AC75" s="214" t="str">
        <f t="shared" si="36"/>
        <v>Media</v>
      </c>
      <c r="AD75" s="117">
        <v>0.56000000000000005</v>
      </c>
      <c r="AE75" s="214" t="s">
        <v>73</v>
      </c>
      <c r="AF75" s="117">
        <v>0.45</v>
      </c>
      <c r="AG75" s="215" t="str">
        <f t="shared" si="37"/>
        <v>Moderado</v>
      </c>
      <c r="AH75" s="547"/>
      <c r="AI75" s="513"/>
      <c r="AJ75" s="513"/>
      <c r="AK75" s="513"/>
      <c r="AL75" s="142" t="s">
        <v>180</v>
      </c>
      <c r="AM75" s="304" t="s">
        <v>180</v>
      </c>
      <c r="AN75" s="374" t="s">
        <v>988</v>
      </c>
      <c r="AO75" s="412"/>
    </row>
    <row r="76" spans="1:54" ht="85.95" customHeight="1">
      <c r="A76" s="438" t="s">
        <v>533</v>
      </c>
      <c r="B76" s="514" t="s">
        <v>833</v>
      </c>
      <c r="C76" s="514" t="s">
        <v>834</v>
      </c>
      <c r="D76" s="112" t="s">
        <v>835</v>
      </c>
      <c r="E76" s="400" t="s">
        <v>417</v>
      </c>
      <c r="F76" s="573" t="s">
        <v>534</v>
      </c>
      <c r="G76" s="515">
        <v>0.6</v>
      </c>
      <c r="H76" s="516" t="s">
        <v>126</v>
      </c>
      <c r="I76" s="515" t="str">
        <f>IF(NOT(ISERROR(MATCH(H76,'[7]Tabla Impacto'!$B$221:$B$223,0))),'[7]Tabla Impacto'!$F$223&amp;"Por favor no seleccionar los criterios de impacto(Afectación Económica o presupuestal y Pérdida Reputacional)",H76)</f>
        <v xml:space="preserve">     El riesgo afecta la imagen de la entidad con algunos usuarios de relevancia frente al logro de los objetivos</v>
      </c>
      <c r="J76" s="573" t="s">
        <v>70</v>
      </c>
      <c r="K76" s="515">
        <v>0.6</v>
      </c>
      <c r="L76" s="580" t="s">
        <v>535</v>
      </c>
      <c r="M76" s="81">
        <v>1</v>
      </c>
      <c r="N76" s="67" t="s">
        <v>536</v>
      </c>
      <c r="O76" s="67" t="s">
        <v>840</v>
      </c>
      <c r="P76" s="67" t="s">
        <v>178</v>
      </c>
      <c r="Q76" s="67" t="s">
        <v>836</v>
      </c>
      <c r="R76" s="67" t="s">
        <v>1119</v>
      </c>
      <c r="S76" s="67" t="s">
        <v>837</v>
      </c>
      <c r="T76" s="67" t="s">
        <v>838</v>
      </c>
      <c r="U76" s="98" t="str">
        <f t="shared" ref="U76:U78" si="38">IF(OR(V76="Preventivo",V76="Detectivo"),"Probabilidad",IF(V76="Correctivo","Impacto",""))</f>
        <v>Probabilidad</v>
      </c>
      <c r="V76" s="123" t="s">
        <v>13</v>
      </c>
      <c r="W76" s="123" t="s">
        <v>7</v>
      </c>
      <c r="X76" s="68" t="str">
        <f>IF(AND(V76="Preventivo",W76="Automático"),"50%",IF(AND(V76="Preventivo",W76="Manual"),"40%",IF(AND(V76="Detectivo",W76="Automático"),"40%",IF(AND(V76="Detectivo",W76="Manual"),"30%",IF(AND(V76="Correctivo",W76="Automático"),"35%",IF(AND(V76="Correctivo",W76="Manual"),"25%",""))))))</f>
        <v>30%</v>
      </c>
      <c r="Y76" s="123" t="s">
        <v>18</v>
      </c>
      <c r="Z76" s="123" t="s">
        <v>20</v>
      </c>
      <c r="AA76" s="123" t="s">
        <v>98</v>
      </c>
      <c r="AB76" s="82">
        <f>IFERROR(IF(U76="Probabilidad",(G76-(+G76*X76)),IF(U76="Impacto",G76,"")),"")</f>
        <v>0.42</v>
      </c>
      <c r="AC76" s="80" t="str">
        <f>IFERROR(IF(AB76="","",IF(AB76&lt;=0.2,"Muy Baja",IF(AB76&lt;=0.4,"Baja",IF(AB76&lt;=0.6,"Media",IF(AB76&lt;=0.8,"Alta","Muy Alta"))))),"")</f>
        <v>Media</v>
      </c>
      <c r="AD76" s="68">
        <f>+AB76</f>
        <v>0.42</v>
      </c>
      <c r="AE76" s="80" t="str">
        <f>IFERROR(IF(AF76="","",IF(AF76&lt;=0.2,"Leve",IF(AF76&lt;=0.4,"Menor",IF(AF76&lt;=0.6,"Moderado",IF(AF76&lt;=0.8,"Mayor","Catastrófico"))))),"")</f>
        <v>Moderado</v>
      </c>
      <c r="AF76" s="68">
        <f>IFERROR(IF(U76="Impacto",(K76-(+K76*X76)),IF(U76="Probabilidad",K76,"")),"")</f>
        <v>0.6</v>
      </c>
      <c r="AG76" s="83" t="str">
        <f>IFERROR(IF(OR(AND(AC76="Muy Baja",AE76="Leve"),AND(AC76="Muy Baja",AE76="Menor"),AND(AC76="Baja",AE76="Leve")),"Bajo",IF(OR(AND(AC76="Muy baja",AE76="Moderado"),AND(AC76="Baja",AE76="Menor"),AND(AC76="Baja",AE76="Moderado"),AND(AC76="Media",AE76="Leve"),AND(AC76="Media",AE76="Menor"),AND(AC76="Media",AE76="Moderado"),AND(AC76="Alta",AE76="Leve"),AND(AC76="Alta",AE76="Menor")),"Moderado",IF(OR(AND(AC76="Muy Baja",AE76="Mayor"),AND(AC76="Baja",AE76="Mayor"),AND(AC76="Media",AE76="Mayor"),AND(AC76="Alta",AE76="Moderado"),AND(AC76="Alta",AE76="Mayor"),AND(AC76="Muy Alta",AE76="Leve"),AND(AC76="Muy Alta",AE76="Menor"),AND(AC76="Muy Alta",AE76="Moderado"),AND(AC76="Muy Alta",AE76="Mayor")),"Alto",IF(OR(AND(AC76="Muy Baja",AE76="Catastrófico"),AND(AC76="Baja",AE76="Catastrófico"),AND(AC76="Media",AE76="Catastrófico"),AND(AC76="Alta",AE76="Catastrófico"),AND(AC76="Muy Alta",AE76="Catastrófico")),"Extremo","")))),"")</f>
        <v>Moderado</v>
      </c>
      <c r="AH76" s="522" t="s">
        <v>112</v>
      </c>
      <c r="AI76" s="514" t="s">
        <v>839</v>
      </c>
      <c r="AJ76" s="514" t="s">
        <v>840</v>
      </c>
      <c r="AK76" s="583" t="s">
        <v>537</v>
      </c>
      <c r="AL76" s="661" t="s">
        <v>993</v>
      </c>
      <c r="AM76" s="683" t="s">
        <v>1120</v>
      </c>
      <c r="AN76" s="686" t="s">
        <v>992</v>
      </c>
      <c r="AO76" s="412" t="s">
        <v>1121</v>
      </c>
    </row>
    <row r="77" spans="1:54" ht="79.5" customHeight="1">
      <c r="A77" s="438"/>
      <c r="B77" s="514"/>
      <c r="C77" s="514"/>
      <c r="D77" s="112" t="s">
        <v>1122</v>
      </c>
      <c r="E77" s="400"/>
      <c r="F77" s="574"/>
      <c r="G77" s="515"/>
      <c r="H77" s="516"/>
      <c r="I77" s="515"/>
      <c r="J77" s="574"/>
      <c r="K77" s="515"/>
      <c r="L77" s="580"/>
      <c r="M77" s="81">
        <v>2</v>
      </c>
      <c r="N77" s="67" t="s">
        <v>536</v>
      </c>
      <c r="O77" s="67" t="s">
        <v>840</v>
      </c>
      <c r="P77" s="67" t="s">
        <v>231</v>
      </c>
      <c r="Q77" s="67" t="s">
        <v>1123</v>
      </c>
      <c r="R77" s="67" t="s">
        <v>841</v>
      </c>
      <c r="S77" s="67" t="s">
        <v>842</v>
      </c>
      <c r="T77" s="67" t="s">
        <v>538</v>
      </c>
      <c r="U77" s="98" t="s">
        <v>2</v>
      </c>
      <c r="V77" s="226" t="s">
        <v>179</v>
      </c>
      <c r="W77" s="226" t="s">
        <v>539</v>
      </c>
      <c r="X77" s="224">
        <v>0.4</v>
      </c>
      <c r="Y77" s="123" t="s">
        <v>18</v>
      </c>
      <c r="Z77" s="123" t="s">
        <v>21</v>
      </c>
      <c r="AA77" s="123" t="s">
        <v>98</v>
      </c>
      <c r="AB77" s="82">
        <v>0.252</v>
      </c>
      <c r="AC77" s="80" t="str">
        <f>IFERROR(IF(AB77="","",IF(AB77&lt;=0.2,"Muy Baja",IF(AB77&lt;=0.4,"Baja",IF(AB77&lt;=0.6,"Media",IF(AB77&lt;=0.8,"Alta","Muy Alta"))))),"")</f>
        <v>Baja</v>
      </c>
      <c r="AD77" s="68">
        <v>0.252</v>
      </c>
      <c r="AE77" s="148" t="s">
        <v>535</v>
      </c>
      <c r="AF77" s="68">
        <v>0.6</v>
      </c>
      <c r="AG77" s="83" t="s">
        <v>70</v>
      </c>
      <c r="AH77" s="522"/>
      <c r="AI77" s="514"/>
      <c r="AJ77" s="514"/>
      <c r="AK77" s="584"/>
      <c r="AL77" s="689"/>
      <c r="AM77" s="684"/>
      <c r="AN77" s="687"/>
      <c r="AO77" s="412"/>
    </row>
    <row r="78" spans="1:54" ht="79.5" customHeight="1">
      <c r="A78" s="438"/>
      <c r="B78" s="514"/>
      <c r="C78" s="514"/>
      <c r="D78" s="112" t="s">
        <v>843</v>
      </c>
      <c r="E78" s="400"/>
      <c r="F78" s="574"/>
      <c r="G78" s="515"/>
      <c r="H78" s="516"/>
      <c r="I78" s="515">
        <f>IF(NOT(ISERROR(MATCH(H78,_xlfn.ANCHORARRAY(#REF!),0))),#REF!&amp;"Por favor no seleccionar los criterios de impacto",H78)</f>
        <v>0</v>
      </c>
      <c r="J78" s="574"/>
      <c r="K78" s="515"/>
      <c r="L78" s="580"/>
      <c r="M78" s="81">
        <v>3</v>
      </c>
      <c r="N78" s="67" t="s">
        <v>536</v>
      </c>
      <c r="O78" s="67" t="s">
        <v>840</v>
      </c>
      <c r="P78" s="67" t="s">
        <v>231</v>
      </c>
      <c r="Q78" s="67" t="s">
        <v>844</v>
      </c>
      <c r="R78" s="67" t="s">
        <v>1124</v>
      </c>
      <c r="S78" s="67" t="s">
        <v>845</v>
      </c>
      <c r="T78" s="67" t="s">
        <v>538</v>
      </c>
      <c r="U78" s="79" t="str">
        <f t="shared" si="38"/>
        <v>Probabilidad</v>
      </c>
      <c r="V78" s="123" t="s">
        <v>13</v>
      </c>
      <c r="W78" s="123" t="s">
        <v>7</v>
      </c>
      <c r="X78" s="68" t="str">
        <f>IF(AND(V78="Preventivo",W78="Automático"),"50%",IF(AND(V78="Preventivo",W78="Manual"),"40%",IF(AND(V78="Detectivo",W78="Automático"),"40%",IF(AND(V78="Detectivo",W78="Manual"),"30%",IF(AND(V78="Correctivo",W78="Automático"),"35%",IF(AND(V78="Correctivo",W78="Manual"),"25%",""))))))</f>
        <v>30%</v>
      </c>
      <c r="Y78" s="123" t="s">
        <v>18</v>
      </c>
      <c r="Z78" s="123" t="s">
        <v>20</v>
      </c>
      <c r="AA78" s="123" t="s">
        <v>98</v>
      </c>
      <c r="AB78" s="82">
        <v>0.17599999999999999</v>
      </c>
      <c r="AC78" s="80" t="str">
        <f t="shared" ref="AC78" si="39">IFERROR(IF(AB78="","",IF(AB78&lt;=0.2,"Muy Baja",IF(AB78&lt;=0.4,"Baja",IF(AB78&lt;=0.6,"Media",IF(AB78&lt;=0.8,"Alta","Muy Alta"))))),"")</f>
        <v>Muy Baja</v>
      </c>
      <c r="AD78" s="68">
        <v>0.17599999999999999</v>
      </c>
      <c r="AE78" s="80" t="str">
        <f t="shared" ref="AE78" si="40">IFERROR(IF(AF78="","",IF(AF78&lt;=0.2,"Leve",IF(AF78&lt;=0.4,"Menor",IF(AF78&lt;=0.6,"Moderado",IF(AF78&lt;=0.8,"Mayor","Catastrófico"))))),"")</f>
        <v>Moderado</v>
      </c>
      <c r="AF78" s="68">
        <f>IFERROR(IF(AND(U76="Impacto",U78="Impacto"),(AF76-(+AF76*X78)),IF(U78="Impacto",(#REF!-(+#REF!*X78)),IF(U78="Probabilidad",AF76,""))),"")</f>
        <v>0.6</v>
      </c>
      <c r="AG78" s="83" t="str">
        <f t="shared" ref="AG78" si="41">IFERROR(IF(OR(AND(AC78="Muy Baja",AE78="Leve"),AND(AC78="Muy Baja",AE78="Menor"),AND(AC78="Baja",AE78="Leve")),"Bajo",IF(OR(AND(AC78="Muy baja",AE78="Moderado"),AND(AC78="Baja",AE78="Menor"),AND(AC78="Baja",AE78="Moderado"),AND(AC78="Media",AE78="Leve"),AND(AC78="Media",AE78="Menor"),AND(AC78="Media",AE78="Moderado"),AND(AC78="Alta",AE78="Leve"),AND(AC78="Alta",AE78="Menor")),"Moderado",IF(OR(AND(AC78="Muy Baja",AE78="Mayor"),AND(AC78="Baja",AE78="Mayor"),AND(AC78="Media",AE78="Mayor"),AND(AC78="Alta",AE78="Moderado"),AND(AC78="Alta",AE78="Mayor"),AND(AC78="Muy Alta",AE78="Leve"),AND(AC78="Muy Alta",AE78="Menor"),AND(AC78="Muy Alta",AE78="Moderado"),AND(AC78="Muy Alta",AE78="Mayor")),"Alto",IF(OR(AND(AC78="Muy Baja",AE78="Catastrófico"),AND(AC78="Baja",AE78="Catastrófico"),AND(AC78="Media",AE78="Catastrófico"),AND(AC78="Alta",AE78="Catastrófico"),AND(AC78="Muy Alta",AE78="Catastrófico")),"Extremo","")))),"")</f>
        <v>Moderado</v>
      </c>
      <c r="AH78" s="522"/>
      <c r="AI78" s="514"/>
      <c r="AJ78" s="514"/>
      <c r="AK78" s="585"/>
      <c r="AL78" s="690"/>
      <c r="AM78" s="685"/>
      <c r="AN78" s="688"/>
      <c r="AO78" s="412"/>
    </row>
    <row r="79" spans="1:54" ht="108.75" customHeight="1">
      <c r="A79" s="438" t="s">
        <v>540</v>
      </c>
      <c r="B79" s="575" t="s">
        <v>541</v>
      </c>
      <c r="C79" s="575" t="s">
        <v>542</v>
      </c>
      <c r="D79" s="112" t="s">
        <v>543</v>
      </c>
      <c r="E79" s="518">
        <v>24</v>
      </c>
      <c r="F79" s="576" t="str">
        <f>IF(E79&lt;=0,"",IF(E79&lt;=2,"Muy Baja",IF(E79&lt;=24,"Baja",IF(E79&lt;=500,"Media",IF(E79&lt;=5000,"Alta","Muy Alta")))))</f>
        <v>Baja</v>
      </c>
      <c r="G79" s="577">
        <f>IF(F79="","",IF(F79="Muy Baja",0.2,IF(F79="Baja",0.4,IF(F79="Media",0.6,IF(F79="Alta",0.8,IF(F79="Muy Alta",1,))))))</f>
        <v>0.4</v>
      </c>
      <c r="H79" s="578" t="s">
        <v>127</v>
      </c>
      <c r="I79" s="577" t="str">
        <f>IF(NOT(ISERROR(MATCH(H79,'[8]Tabla Impacto'!$B$221:$B$223,0))),'[8]Tabla Impacto'!$F$223&amp;"Por favor no seleccionar los criterios de impacto(Afectación Económica o presupuestal y Pérdida Reputacional)",H79)</f>
        <v xml:space="preserve">     El riesgo afecta la imagen de de la entidad con efecto publicitario sostenido a nivel de sector administrativo, nivel departamental o municipal</v>
      </c>
      <c r="J79" s="576" t="str">
        <f>IF(OR(I79='[8]Tabla Impacto'!$C$11,I79='[8]Tabla Impacto'!$D$11),"Leve",IF(OR(I79='[8]Tabla Impacto'!$C$12,I79='[8]Tabla Impacto'!$D$12),"Menor",IF(OR(I79='[8]Tabla Impacto'!$C$13,I79='[8]Tabla Impacto'!$D$13),"Moderado",IF(OR(I79='[8]Tabla Impacto'!$C$14,I79='[8]Tabla Impacto'!$D$14),"Mayor",IF(OR(I79='[8]Tabla Impacto'!$C$15,I79='[8]Tabla Impacto'!$D$15),"Catastrófico","")))))</f>
        <v>Mayor</v>
      </c>
      <c r="K79" s="577">
        <f>IF(J79="","",IF(J79="Leve",0.2,IF(J79="Menor",0.4,IF(J79="Moderado",0.6,IF(J79="Mayor",0.8,IF(J79="Catastrófico",1,))))))</f>
        <v>0.8</v>
      </c>
      <c r="L79" s="579" t="str">
        <f>IF(OR(AND(F79="Muy Baja",J79="Leve"),AND(F79="Muy Baja",J79="Menor"),AND(F79="Baja",J79="Leve")),"Bajo",IF(OR(AND(F79="Muy baja",J79="Moderado"),AND(F79="Baja",J79="Menor"),AND(F79="Baja",J79="Moderado"),AND(F79="Media",J79="Leve"),AND(F79="Media",J79="Menor"),AND(F79="Media",J79="Moderado"),AND(F79="Alta",J79="Leve"),AND(F79="Alta",J79="Menor")),"Moderado",IF(OR(AND(F79="Muy Baja",J79="Mayor"),AND(F79="Baja",J79="Mayor"),AND(F79="Media",J79="Mayor"),AND(F79="Alta",J79="Moderado"),AND(F79="Alta",J79="Mayor"),AND(F79="Muy Alta",J79="Leve"),AND(F79="Muy Alta",J79="Menor"),AND(F79="Muy Alta",J79="Moderado"),AND(F79="Muy Alta",J79="Mayor")),"Alto",IF(OR(AND(F79="Muy Baja",J79="Catastrófico"),AND(F79="Baja",J79="Catastrófico"),AND(F79="Media",J79="Catastrófico"),AND(F79="Alta",J79="Catastrófico"),AND(F79="Muy Alta",J79="Catastrófico")),"Extremo",""))))</f>
        <v>Alto</v>
      </c>
      <c r="M79" s="81">
        <v>1</v>
      </c>
      <c r="N79" s="575" t="s">
        <v>544</v>
      </c>
      <c r="O79" s="113" t="s">
        <v>545</v>
      </c>
      <c r="P79" s="113" t="s">
        <v>231</v>
      </c>
      <c r="Q79" s="113" t="s">
        <v>1125</v>
      </c>
      <c r="R79" s="113" t="s">
        <v>1126</v>
      </c>
      <c r="S79" s="113" t="s">
        <v>546</v>
      </c>
      <c r="T79" s="113" t="s">
        <v>1127</v>
      </c>
      <c r="U79" s="79" t="str">
        <f>IF(OR(V79="Preventivo",V79="Detectivo"),"Probabilidad",IF(V79="Correctivo","Impacto",""))</f>
        <v>Probabilidad</v>
      </c>
      <c r="V79" s="123" t="s">
        <v>12</v>
      </c>
      <c r="W79" s="123" t="s">
        <v>7</v>
      </c>
      <c r="X79" s="68" t="str">
        <f>IF(AND(V79="Preventivo",W79="Automático"),"50%",IF(AND(V79="Preventivo",W79="Manual"),"40%",IF(AND(V79="Detectivo",W79="Automático"),"40%",IF(AND(V79="Detectivo",W79="Manual"),"30%",IF(AND(V79="Correctivo",W79="Automático"),"35%",IF(AND(V79="Correctivo",W79="Manual"),"25%",""))))))</f>
        <v>40%</v>
      </c>
      <c r="Y79" s="123" t="s">
        <v>17</v>
      </c>
      <c r="Z79" s="123" t="s">
        <v>20</v>
      </c>
      <c r="AA79" s="123" t="s">
        <v>98</v>
      </c>
      <c r="AB79" s="227">
        <f>IFERROR(IF(U79="Probabilidad",(G79-(+G79*X79)),IF(U79="Impacto",G79,"")),"")</f>
        <v>0.24</v>
      </c>
      <c r="AC79" s="80" t="str">
        <f>IFERROR(IF(AB79="","",IF(AB79&lt;=0.2,"Muy Baja",IF(AB79&lt;=0.4,"Baja",IF(AB79&lt;=0.6,"Media",IF(AB79&lt;=0.8,"Alta","Muy Alta"))))),"")</f>
        <v>Baja</v>
      </c>
      <c r="AD79" s="69">
        <f>+AB79</f>
        <v>0.24</v>
      </c>
      <c r="AE79" s="80" t="str">
        <f>IFERROR(IF(AF79="","",IF(AF79&lt;=0.2,"Leve",IF(AF79&lt;=0.4,"Menor",IF(AF79&lt;=0.6,"Moderado",IF(AF79&lt;=0.8,"Mayor","Catastrófico"))))),"")</f>
        <v>Mayor</v>
      </c>
      <c r="AF79" s="69">
        <f>IFERROR(IF(U79="Impacto",(K79-(+K79*X79)),IF(U79="Probabilidad",K79,"")),"")</f>
        <v>0.8</v>
      </c>
      <c r="AG79" s="83" t="str">
        <f>IFERROR(IF(OR(AND(AC79="Muy Baja",AE79="Leve"),AND(AC79="Muy Baja",AE79="Menor"),AND(AC79="Baja",AE79="Leve")),"Bajo",IF(OR(AND(AC79="Muy baja",AE79="Moderado"),AND(AC79="Baja",AE79="Menor"),AND(AC79="Baja",AE79="Moderado"),AND(AC79="Media",AE79="Leve"),AND(AC79="Media",AE79="Menor"),AND(AC79="Media",AE79="Moderado"),AND(AC79="Alta",AE79="Leve"),AND(AC79="Alta",AE79="Menor")),"Moderado",IF(OR(AND(AC79="Muy Baja",AE79="Mayor"),AND(AC79="Baja",AE79="Mayor"),AND(AC79="Media",AE79="Mayor"),AND(AC79="Alta",AE79="Moderado"),AND(AC79="Alta",AE79="Mayor"),AND(AC79="Muy Alta",AE79="Leve"),AND(AC79="Muy Alta",AE79="Menor"),AND(AC79="Muy Alta",AE79="Moderado"),AND(AC79="Muy Alta",AE79="Mayor")),"Alto",IF(OR(AND(AC79="Muy Baja",AE79="Catastrófico"),AND(AC79="Baja",AE79="Catastrófico"),AND(AC79="Media",AE79="Catastrófico"),AND(AC79="Alta",AE79="Catastrófico"),AND(AC79="Muy Alta",AE79="Catastrófico")),"Extremo","")))),"")</f>
        <v>Alto</v>
      </c>
      <c r="AH79" s="522" t="s">
        <v>113</v>
      </c>
      <c r="AI79" s="400" t="s">
        <v>547</v>
      </c>
      <c r="AJ79" s="514" t="s">
        <v>544</v>
      </c>
      <c r="AK79" s="581" t="s">
        <v>548</v>
      </c>
      <c r="AL79" s="426" t="s">
        <v>1000</v>
      </c>
      <c r="AM79" s="305" t="s">
        <v>1128</v>
      </c>
      <c r="AN79" s="366" t="s">
        <v>1129</v>
      </c>
      <c r="AO79" s="412" t="s">
        <v>1121</v>
      </c>
    </row>
    <row r="80" spans="1:54" ht="124.5" customHeight="1">
      <c r="A80" s="438"/>
      <c r="B80" s="575"/>
      <c r="C80" s="575"/>
      <c r="D80" s="112" t="s">
        <v>549</v>
      </c>
      <c r="E80" s="518"/>
      <c r="F80" s="576"/>
      <c r="G80" s="577"/>
      <c r="H80" s="578"/>
      <c r="I80" s="577">
        <f>IF(NOT(ISERROR(MATCH(H80,_xlfn.ANCHORARRAY(#REF!),0))),#REF!&amp;"Por favor no seleccionar los criterios de impacto",H80)</f>
        <v>0</v>
      </c>
      <c r="J80" s="576"/>
      <c r="K80" s="577"/>
      <c r="L80" s="579"/>
      <c r="M80" s="81">
        <v>2</v>
      </c>
      <c r="N80" s="575"/>
      <c r="O80" s="113" t="s">
        <v>545</v>
      </c>
      <c r="P80" s="113" t="s">
        <v>231</v>
      </c>
      <c r="Q80" s="113" t="s">
        <v>550</v>
      </c>
      <c r="R80" s="113" t="s">
        <v>1130</v>
      </c>
      <c r="S80" s="113" t="s">
        <v>551</v>
      </c>
      <c r="T80" s="113" t="s">
        <v>552</v>
      </c>
      <c r="U80" s="79" t="str">
        <f>IF(OR(V80="Preventivo",V80="Detectivo"),"Probabilidad",IF(V80="Correctivo","Impacto",""))</f>
        <v>Probabilidad</v>
      </c>
      <c r="V80" s="123" t="s">
        <v>12</v>
      </c>
      <c r="W80" s="123" t="s">
        <v>7</v>
      </c>
      <c r="X80" s="68" t="str">
        <f>IF(AND(V80="Preventivo",W80="Automático"),"50%",IF(AND(V80="Preventivo",W80="Manual"),"40%",IF(AND(V80="Detectivo",W80="Automático"),"40%",IF(AND(V80="Detectivo",W80="Manual"),"30%",IF(AND(V80="Correctivo",W80="Automático"),"35%",IF(AND(V80="Correctivo",W80="Manual"),"25%",""))))))</f>
        <v>40%</v>
      </c>
      <c r="Y80" s="123" t="s">
        <v>17</v>
      </c>
      <c r="Z80" s="123" t="s">
        <v>20</v>
      </c>
      <c r="AA80" s="123" t="s">
        <v>98</v>
      </c>
      <c r="AB80" s="227">
        <v>0.216</v>
      </c>
      <c r="AC80" s="80" t="str">
        <f t="shared" ref="AC80:AC87" si="42">IFERROR(IF(AB80="","",IF(AB80&lt;=0.2,"Muy Baja",IF(AB80&lt;=0.4,"Baja",IF(AB80&lt;=0.6,"Media",IF(AB80&lt;=0.8,"Alta","Muy Alta"))))),"")</f>
        <v>Baja</v>
      </c>
      <c r="AD80" s="69">
        <v>0.216</v>
      </c>
      <c r="AE80" s="80" t="str">
        <f t="shared" ref="AE80:AE87" si="43">IFERROR(IF(AF80="","",IF(AF80&lt;=0.2,"Leve",IF(AF80&lt;=0.4,"Menor",IF(AF80&lt;=0.6,"Moderado",IF(AF80&lt;=0.8,"Mayor","Catastrófico"))))),"")</f>
        <v>Mayor</v>
      </c>
      <c r="AF80" s="69">
        <f>IFERROR(IF(AND(U79="Impacto",U80="Impacto"),(AF79-(+AF79*X80)),IF(U80="Impacto",(#REF!-(+#REF!*X80)),IF(U80="Probabilidad",AF79,""))),"")</f>
        <v>0.8</v>
      </c>
      <c r="AG80" s="83" t="str">
        <f t="shared" ref="AG80" si="44">IFERROR(IF(OR(AND(AC80="Muy Baja",AE80="Leve"),AND(AC80="Muy Baja",AE80="Menor"),AND(AC80="Baja",AE80="Leve")),"Bajo",IF(OR(AND(AC80="Muy baja",AE80="Moderado"),AND(AC80="Baja",AE80="Menor"),AND(AC80="Baja",AE80="Moderado"),AND(AC80="Media",AE80="Leve"),AND(AC80="Media",AE80="Menor"),AND(AC80="Media",AE80="Moderado"),AND(AC80="Alta",AE80="Leve"),AND(AC80="Alta",AE80="Menor")),"Moderado",IF(OR(AND(AC80="Muy Baja",AE80="Mayor"),AND(AC80="Baja",AE80="Mayor"),AND(AC80="Media",AE80="Mayor"),AND(AC80="Alta",AE80="Moderado"),AND(AC80="Alta",AE80="Mayor"),AND(AC80="Muy Alta",AE80="Leve"),AND(AC80="Muy Alta",AE80="Menor"),AND(AC80="Muy Alta",AE80="Moderado"),AND(AC80="Muy Alta",AE80="Mayor")),"Alto",IF(OR(AND(AC80="Muy Baja",AE80="Catastrófico"),AND(AC80="Baja",AE80="Catastrófico"),AND(AC80="Media",AE80="Catastrófico"),AND(AC80="Alta",AE80="Catastrófico"),AND(AC80="Muy Alta",AE80="Catastrófico")),"Extremo","")))),"")</f>
        <v>Alto</v>
      </c>
      <c r="AH80" s="522"/>
      <c r="AI80" s="400"/>
      <c r="AJ80" s="514"/>
      <c r="AK80" s="581"/>
      <c r="AL80" s="426"/>
      <c r="AM80" s="305" t="s">
        <v>1128</v>
      </c>
      <c r="AN80" s="366" t="s">
        <v>1131</v>
      </c>
      <c r="AO80" s="412"/>
    </row>
    <row r="81" spans="1:41" ht="69.75" customHeight="1">
      <c r="A81" s="438"/>
      <c r="B81" s="514" t="s">
        <v>553</v>
      </c>
      <c r="C81" s="575" t="s">
        <v>554</v>
      </c>
      <c r="D81" s="575" t="s">
        <v>555</v>
      </c>
      <c r="E81" s="518">
        <v>300</v>
      </c>
      <c r="F81" s="576" t="str">
        <f>IF(E81&lt;=0,"",IF(E81&lt;=2,"Muy Baja",IF(E81&lt;=24,"Baja",IF(E81&lt;=500,"Media",IF(E81&lt;=5000,"Alta","Muy Alta")))))</f>
        <v>Media</v>
      </c>
      <c r="G81" s="577">
        <f>IF(F81="","",IF(F81="Muy Baja",0.2,IF(F81="Baja",0.4,IF(F81="Media",0.6,IF(F81="Alta",0.8,IF(F81="Muy Alta",1,))))))</f>
        <v>0.6</v>
      </c>
      <c r="H81" s="578" t="s">
        <v>126</v>
      </c>
      <c r="I81" s="577" t="str">
        <f>IF(NOT(ISERROR(MATCH(H81,'[8]Tabla Impacto'!$B$221:$B$223,0))),'[8]Tabla Impacto'!$F$223&amp;"Por favor no seleccionar los criterios de impacto(Afectación Económica o presupuestal y Pérdida Reputacional)",H81)</f>
        <v xml:space="preserve">     El riesgo afecta la imagen de la entidad con algunos usuarios de relevancia frente al logro de los objetivos</v>
      </c>
      <c r="J81" s="576" t="str">
        <f>IF(OR(I81='[8]Tabla Impacto'!$C$11,I81='[8]Tabla Impacto'!$D$11),"Leve",IF(OR(I81='[8]Tabla Impacto'!$C$12,I81='[8]Tabla Impacto'!$D$12),"Menor",IF(OR(I81='[8]Tabla Impacto'!$C$13,I81='[8]Tabla Impacto'!$D$13),"Moderado",IF(OR(I81='[8]Tabla Impacto'!$C$14,I81='[8]Tabla Impacto'!$D$14),"Mayor",IF(OR(I81='[8]Tabla Impacto'!$C$15,I81='[8]Tabla Impacto'!$D$15),"Catastrófico","")))))</f>
        <v>Moderado</v>
      </c>
      <c r="K81" s="577">
        <f>IF(J81="","",IF(J81="Leve",0.2,IF(J81="Menor",0.4,IF(J81="Moderado",0.6,IF(J81="Mayor",0.8,IF(J81="Catastrófico",1,))))))</f>
        <v>0.6</v>
      </c>
      <c r="L81" s="579" t="str">
        <f>IF(OR(AND(F81="Muy Baja",J81="Leve"),AND(F81="Muy Baja",J81="Menor"),AND(F81="Baja",J81="Leve")),"Bajo",IF(OR(AND(F81="Muy baja",J81="Moderado"),AND(F81="Baja",J81="Menor"),AND(F81="Baja",J81="Moderado"),AND(F81="Media",J81="Leve"),AND(F81="Media",J81="Menor"),AND(F81="Media",J81="Moderado"),AND(F81="Alta",J81="Leve"),AND(F81="Alta",J81="Menor")),"Moderado",IF(OR(AND(F81="Muy Baja",J81="Mayor"),AND(F81="Baja",J81="Mayor"),AND(F81="Media",J81="Mayor"),AND(F81="Alta",J81="Moderado"),AND(F81="Alta",J81="Mayor"),AND(F81="Muy Alta",J81="Leve"),AND(F81="Muy Alta",J81="Menor"),AND(F81="Muy Alta",J81="Moderado"),AND(F81="Muy Alta",J81="Mayor")),"Alto",IF(OR(AND(F81="Muy Baja",J81="Catastrófico"),AND(F81="Baja",J81="Catastrófico"),AND(F81="Media",J81="Catastrófico"),AND(F81="Alta",J81="Catastrófico"),AND(F81="Muy Alta",J81="Catastrófico")),"Extremo",""))))</f>
        <v>Moderado</v>
      </c>
      <c r="M81" s="582">
        <v>1</v>
      </c>
      <c r="N81" s="575" t="s">
        <v>544</v>
      </c>
      <c r="O81" s="575" t="s">
        <v>556</v>
      </c>
      <c r="P81" s="575" t="s">
        <v>178</v>
      </c>
      <c r="Q81" s="575" t="s">
        <v>557</v>
      </c>
      <c r="R81" s="575" t="s">
        <v>558</v>
      </c>
      <c r="S81" s="575" t="s">
        <v>559</v>
      </c>
      <c r="T81" s="575" t="s">
        <v>560</v>
      </c>
      <c r="U81" s="595" t="str">
        <f>IF(OR(V81="Preventivo",V81="Detectivo"),"Probabilidad",IF(V81="Correctivo","Impacto",""))</f>
        <v>Probabilidad</v>
      </c>
      <c r="V81" s="522" t="s">
        <v>12</v>
      </c>
      <c r="W81" s="522" t="s">
        <v>7</v>
      </c>
      <c r="X81" s="590" t="str">
        <f>IF(AND(V81="Preventivo",W81="Automático"),"50%",IF(AND(V81="Preventivo",W81="Manual"),"40%",IF(AND(V81="Detectivo",W81="Automático"),"40%",IF(AND(V81="Detectivo",W81="Manual"),"30%",IF(AND(V81="Correctivo",W81="Automático"),"35%",IF(AND(V81="Correctivo",W81="Manual"),"25%",""))))))</f>
        <v>40%</v>
      </c>
      <c r="Y81" s="522" t="s">
        <v>17</v>
      </c>
      <c r="Z81" s="522" t="s">
        <v>20</v>
      </c>
      <c r="AA81" s="522" t="s">
        <v>98</v>
      </c>
      <c r="AB81" s="593">
        <f>IFERROR(IF(U81="Probabilidad",(G81-(+G81*X81)),IF(U81="Impacto",G81,"")),"")</f>
        <v>0.36</v>
      </c>
      <c r="AC81" s="589" t="str">
        <f>IFERROR(IF(AB81="","",IF(AB81&lt;=0.2,"Muy Baja",IF(AB81&lt;=0.4,"Baja",IF(AB81&lt;=0.6,"Media",IF(AB81&lt;=0.8,"Alta","Muy Alta"))))),"")</f>
        <v>Baja</v>
      </c>
      <c r="AD81" s="590">
        <f>+AB81</f>
        <v>0.36</v>
      </c>
      <c r="AE81" s="589" t="str">
        <f>IFERROR(IF(AF81="","",IF(AF81&lt;=0.2,"Leve",IF(AF81&lt;=0.4,"Menor",IF(AF81&lt;=0.6,"Moderado",IF(AF81&lt;=0.8,"Mayor","Catastrófico"))))),"")</f>
        <v>Moderado</v>
      </c>
      <c r="AF81" s="590">
        <f>IFERROR(IF(U81="Impacto",(K81-(+K81*X81)),IF(U81="Probabilidad",K81,"")),"")</f>
        <v>0.6</v>
      </c>
      <c r="AG81" s="591" t="str">
        <f>IFERROR(IF(OR(AND(AC81="Muy Baja",AE81="Leve"),AND(AC81="Muy Baja",AE81="Menor"),AND(AC81="Baja",AE81="Leve")),"Bajo",IF(OR(AND(AC81="Muy baja",AE81="Moderado"),AND(AC81="Baja",AE81="Menor"),AND(AC81="Baja",AE81="Moderado"),AND(AC81="Media",AE81="Leve"),AND(AC81="Media",AE81="Menor"),AND(AC81="Media",AE81="Moderado"),AND(AC81="Alta",AE81="Leve"),AND(AC81="Alta",AE81="Menor")),"Moderado",IF(OR(AND(AC81="Muy Baja",AE81="Mayor"),AND(AC81="Baja",AE81="Mayor"),AND(AC81="Media",AE81="Mayor"),AND(AC81="Alta",AE81="Moderado"),AND(AC81="Alta",AE81="Mayor"),AND(AC81="Muy Alta",AE81="Leve"),AND(AC81="Muy Alta",AE81="Menor"),AND(AC81="Muy Alta",AE81="Moderado"),AND(AC81="Muy Alta",AE81="Mayor")),"Alto",IF(OR(AND(AC81="Muy Baja",AE81="Catastrófico"),AND(AC81="Baja",AE81="Catastrófico"),AND(AC81="Media",AE81="Catastrófico"),AND(AC81="Alta",AE81="Catastrófico"),AND(AC81="Muy Alta",AE81="Catastrófico")),"Extremo","")))),"")</f>
        <v>Moderado</v>
      </c>
      <c r="AH81" s="522" t="s">
        <v>113</v>
      </c>
      <c r="AI81" s="592" t="s">
        <v>1132</v>
      </c>
      <c r="AJ81" s="513" t="s">
        <v>544</v>
      </c>
      <c r="AK81" s="581" t="s">
        <v>548</v>
      </c>
      <c r="AL81" s="426" t="s">
        <v>1001</v>
      </c>
      <c r="AM81" s="406" t="s">
        <v>1133</v>
      </c>
      <c r="AN81" s="658"/>
      <c r="AO81" s="412" t="s">
        <v>1121</v>
      </c>
    </row>
    <row r="82" spans="1:41" ht="55.5" customHeight="1">
      <c r="A82" s="438"/>
      <c r="B82" s="514"/>
      <c r="C82" s="575"/>
      <c r="D82" s="575"/>
      <c r="E82" s="518"/>
      <c r="F82" s="576"/>
      <c r="G82" s="577"/>
      <c r="H82" s="578"/>
      <c r="I82" s="577">
        <f>IF(NOT(ISERROR(MATCH(H82,_xlfn.ANCHORARRAY(#REF!),0))),#REF!&amp;"Por favor no seleccionar los criterios de impacto",H82)</f>
        <v>0</v>
      </c>
      <c r="J82" s="576"/>
      <c r="K82" s="577"/>
      <c r="L82" s="579"/>
      <c r="M82" s="582"/>
      <c r="N82" s="575"/>
      <c r="O82" s="575"/>
      <c r="P82" s="575"/>
      <c r="Q82" s="575"/>
      <c r="R82" s="575"/>
      <c r="S82" s="575"/>
      <c r="T82" s="575"/>
      <c r="U82" s="595"/>
      <c r="V82" s="522"/>
      <c r="W82" s="522"/>
      <c r="X82" s="590"/>
      <c r="Y82" s="522"/>
      <c r="Z82" s="522"/>
      <c r="AA82" s="522"/>
      <c r="AB82" s="593"/>
      <c r="AC82" s="589"/>
      <c r="AD82" s="590"/>
      <c r="AE82" s="589"/>
      <c r="AF82" s="590"/>
      <c r="AG82" s="591"/>
      <c r="AH82" s="522"/>
      <c r="AI82" s="592"/>
      <c r="AJ82" s="513"/>
      <c r="AK82" s="581"/>
      <c r="AL82" s="426"/>
      <c r="AM82" s="408"/>
      <c r="AN82" s="659"/>
      <c r="AO82" s="412"/>
    </row>
    <row r="83" spans="1:41" ht="155.25" customHeight="1">
      <c r="A83" s="438"/>
      <c r="B83" s="109" t="s">
        <v>561</v>
      </c>
      <c r="C83" s="109" t="s">
        <v>562</v>
      </c>
      <c r="D83" s="109" t="s">
        <v>1134</v>
      </c>
      <c r="E83" s="228">
        <v>12</v>
      </c>
      <c r="F83" s="124" t="str">
        <f>IF(E83&lt;=0,"",IF(E83&lt;=2,"Muy Baja",IF(E83&lt;=24,"Baja",IF(E83&lt;=500,"Media",IF(E83&lt;=5000,"Alta","Muy Alta")))))</f>
        <v>Baja</v>
      </c>
      <c r="G83" s="121">
        <f>IF(F83="","",IF(F83="Muy Baja",0.2,IF(F83="Baja",0.4,IF(F83="Media",0.6,IF(F83="Alta",0.8,IF(F83="Muy Alta",1,))))))</f>
        <v>0.4</v>
      </c>
      <c r="H83" s="115" t="s">
        <v>126</v>
      </c>
      <c r="I83" s="121" t="str">
        <f>IF(NOT(ISERROR(MATCH(H83,'[8]Tabla Impacto'!$B$221:$B$223,0))),'[8]Tabla Impacto'!$F$223&amp;"Por favor no seleccionar los criterios de impacto(Afectación Económica o presupuestal y Pérdida Reputacional)",H83)</f>
        <v xml:space="preserve">     El riesgo afecta la imagen de la entidad con algunos usuarios de relevancia frente al logro de los objetivos</v>
      </c>
      <c r="J83" s="124" t="str">
        <f>IF(OR(I83='[8]Tabla Impacto'!$C$11,I83='[8]Tabla Impacto'!$D$11),"Leve",IF(OR(I83='[8]Tabla Impacto'!$C$12,I83='[8]Tabla Impacto'!$D$12),"Menor",IF(OR(I83='[8]Tabla Impacto'!$C$13,I83='[8]Tabla Impacto'!$D$13),"Moderado",IF(OR(I83='[8]Tabla Impacto'!$C$14,I83='[8]Tabla Impacto'!$D$14),"Mayor",IF(OR(I83='[8]Tabla Impacto'!$C$15,I83='[8]Tabla Impacto'!$D$15),"Catastrófico","")))))</f>
        <v>Moderado</v>
      </c>
      <c r="K83" s="121">
        <f>IF(J83="","",IF(J83="Leve",0.2,IF(J83="Menor",0.4,IF(J83="Moderado",0.6,IF(J83="Mayor",0.8,IF(J83="Catastrófico",1,))))))</f>
        <v>0.6</v>
      </c>
      <c r="L83" s="122" t="str">
        <f>IF(OR(AND(F83="Muy Baja",J83="Leve"),AND(F83="Muy Baja",J83="Menor"),AND(F83="Baja",J83="Leve")),"Bajo",IF(OR(AND(F83="Muy baja",J83="Moderado"),AND(F83="Baja",J83="Menor"),AND(F83="Baja",J83="Moderado"),AND(F83="Media",J83="Leve"),AND(F83="Media",J83="Menor"),AND(F83="Media",J83="Moderado"),AND(F83="Alta",J83="Leve"),AND(F83="Alta",J83="Menor")),"Moderado",IF(OR(AND(F83="Muy Baja",J83="Mayor"),AND(F83="Baja",J83="Mayor"),AND(F83="Media",J83="Mayor"),AND(F83="Alta",J83="Moderado"),AND(F83="Alta",J83="Mayor"),AND(F83="Muy Alta",J83="Leve"),AND(F83="Muy Alta",J83="Menor"),AND(F83="Muy Alta",J83="Moderado"),AND(F83="Muy Alta",J83="Mayor")),"Alto",IF(OR(AND(F83="Muy Baja",J83="Catastrófico"),AND(F83="Baja",J83="Catastrófico"),AND(F83="Media",J83="Catastrófico"),AND(F83="Alta",J83="Catastrófico"),AND(F83="Muy Alta",J83="Catastrófico")),"Extremo",""))))</f>
        <v>Moderado</v>
      </c>
      <c r="M83" s="81">
        <v>1</v>
      </c>
      <c r="N83" s="70" t="s">
        <v>544</v>
      </c>
      <c r="O83" s="70" t="s">
        <v>563</v>
      </c>
      <c r="P83" s="70" t="s">
        <v>231</v>
      </c>
      <c r="Q83" s="70" t="s">
        <v>564</v>
      </c>
      <c r="R83" s="70" t="s">
        <v>565</v>
      </c>
      <c r="S83" s="70" t="s">
        <v>566</v>
      </c>
      <c r="T83" s="70" t="s">
        <v>1135</v>
      </c>
      <c r="U83" s="79" t="str">
        <f>IF(OR(V83="Preventivo",V83="Detectivo"),"Probabilidad",IF(V83="Correctivo","Impacto",""))</f>
        <v>Probabilidad</v>
      </c>
      <c r="V83" s="123" t="s">
        <v>13</v>
      </c>
      <c r="W83" s="123" t="s">
        <v>7</v>
      </c>
      <c r="X83" s="68" t="str">
        <f>IF(AND(V83="Preventivo",W83="Automático"),"50%",IF(AND(V83="Preventivo",W83="Manual"),"40%",IF(AND(V83="Detectivo",W83="Automático"),"40%",IF(AND(V83="Detectivo",W83="Manual"),"30%",IF(AND(V83="Correctivo",W83="Automático"),"35%",IF(AND(V83="Correctivo",W83="Manual"),"25%",""))))))</f>
        <v>30%</v>
      </c>
      <c r="Y83" s="123" t="s">
        <v>17</v>
      </c>
      <c r="Z83" s="123" t="s">
        <v>20</v>
      </c>
      <c r="AA83" s="123" t="s">
        <v>98</v>
      </c>
      <c r="AB83" s="82">
        <f>IFERROR(IF(U83="Probabilidad",(G83-(+G83*X83)),IF(U83="Impacto",G83,"")),"")</f>
        <v>0.28000000000000003</v>
      </c>
      <c r="AC83" s="80" t="str">
        <f>IFERROR(IF(AB83="","",IF(AB83&lt;=0.2,"Muy Baja",IF(AB83&lt;=0.4,"Baja",IF(AB83&lt;=0.6,"Media",IF(AB83&lt;=0.8,"Alta","Muy Alta"))))),"")</f>
        <v>Baja</v>
      </c>
      <c r="AD83" s="68">
        <f>+AB83</f>
        <v>0.28000000000000003</v>
      </c>
      <c r="AE83" s="80" t="str">
        <f>IFERROR(IF(AF83="","",IF(AF83&lt;=0.2,"Leve",IF(AF83&lt;=0.4,"Menor",IF(AF83&lt;=0.6,"Moderado",IF(AF83&lt;=0.8,"Mayor","Catastrófico"))))),"")</f>
        <v>Moderado</v>
      </c>
      <c r="AF83" s="68">
        <f>IFERROR(IF(U83="Impacto",(K83-(+K83*X83)),IF(U83="Probabilidad",K83,"")),"")</f>
        <v>0.6</v>
      </c>
      <c r="AG83" s="83" t="str">
        <f>IFERROR(IF(OR(AND(AC83="Muy Baja",AE83="Leve"),AND(AC83="Muy Baja",AE83="Menor"),AND(AC83="Baja",AE83="Leve")),"Bajo",IF(OR(AND(AC83="Muy baja",AE83="Moderado"),AND(AC83="Baja",AE83="Menor"),AND(AC83="Baja",AE83="Moderado"),AND(AC83="Media",AE83="Leve"),AND(AC83="Media",AE83="Menor"),AND(AC83="Media",AE83="Moderado"),AND(AC83="Alta",AE83="Leve"),AND(AC83="Alta",AE83="Menor")),"Moderado",IF(OR(AND(AC83="Muy Baja",AE83="Mayor"),AND(AC83="Baja",AE83="Mayor"),AND(AC83="Media",AE83="Mayor"),AND(AC83="Alta",AE83="Moderado"),AND(AC83="Alta",AE83="Mayor"),AND(AC83="Muy Alta",AE83="Leve"),AND(AC83="Muy Alta",AE83="Menor"),AND(AC83="Muy Alta",AE83="Moderado"),AND(AC83="Muy Alta",AE83="Mayor")),"Alto",IF(OR(AND(AC83="Muy Baja",AE83="Catastrófico"),AND(AC83="Baja",AE83="Catastrófico"),AND(AC83="Media",AE83="Catastrófico"),AND(AC83="Alta",AE83="Catastrófico"),AND(AC83="Muy Alta",AE83="Catastrófico")),"Extremo","")))),"")</f>
        <v>Moderado</v>
      </c>
      <c r="AH83" s="123" t="s">
        <v>112</v>
      </c>
      <c r="AI83" s="109" t="s">
        <v>567</v>
      </c>
      <c r="AJ83" s="343" t="s">
        <v>544</v>
      </c>
      <c r="AK83" s="125" t="s">
        <v>548</v>
      </c>
      <c r="AL83" s="107" t="s">
        <v>1005</v>
      </c>
      <c r="AM83" s="305" t="s">
        <v>1136</v>
      </c>
      <c r="AN83" s="366" t="s">
        <v>995</v>
      </c>
      <c r="AO83" s="316" t="s">
        <v>1137</v>
      </c>
    </row>
    <row r="84" spans="1:41" ht="78">
      <c r="A84" s="438"/>
      <c r="B84" s="514" t="s">
        <v>568</v>
      </c>
      <c r="C84" s="514" t="s">
        <v>569</v>
      </c>
      <c r="D84" s="514" t="s">
        <v>570</v>
      </c>
      <c r="E84" s="586">
        <v>365</v>
      </c>
      <c r="F84" s="587" t="s">
        <v>96</v>
      </c>
      <c r="G84" s="515">
        <v>0.6</v>
      </c>
      <c r="H84" s="516" t="s">
        <v>1026</v>
      </c>
      <c r="I84" s="515">
        <v>0.4</v>
      </c>
      <c r="J84" s="588" t="s">
        <v>571</v>
      </c>
      <c r="K84" s="515">
        <v>0.4</v>
      </c>
      <c r="L84" s="580" t="s">
        <v>535</v>
      </c>
      <c r="M84" s="81">
        <v>1</v>
      </c>
      <c r="N84" s="70" t="s">
        <v>544</v>
      </c>
      <c r="O84" s="70" t="s">
        <v>572</v>
      </c>
      <c r="P84" s="70" t="s">
        <v>573</v>
      </c>
      <c r="Q84" s="70" t="s">
        <v>574</v>
      </c>
      <c r="R84" s="70" t="s">
        <v>1138</v>
      </c>
      <c r="S84" s="70" t="s">
        <v>1139</v>
      </c>
      <c r="T84" s="70" t="s">
        <v>1140</v>
      </c>
      <c r="U84" s="79" t="str">
        <f>IF(OR(V84="Preventivo",V84="Detectivo"),"Probabilidad",IF(V84="Correctivo","Impacto",""))</f>
        <v>Probabilidad</v>
      </c>
      <c r="V84" s="123" t="s">
        <v>12</v>
      </c>
      <c r="W84" s="123" t="s">
        <v>7</v>
      </c>
      <c r="X84" s="68" t="str">
        <f>IF(AND(V84="Preventivo",W84="Automático"),"50%",IF(AND(V84="Preventivo",W84="Manual"),"40%",IF(AND(V84="Detectivo",W84="Automático"),"40%",IF(AND(V84="Detectivo",W84="Manual"),"30%",IF(AND(V84="Correctivo",W84="Automático"),"35%",IF(AND(V84="Correctivo",W84="Manual"),"25%",""))))))</f>
        <v>40%</v>
      </c>
      <c r="Y84" s="123" t="s">
        <v>17</v>
      </c>
      <c r="Z84" s="123" t="s">
        <v>20</v>
      </c>
      <c r="AA84" s="123" t="s">
        <v>98</v>
      </c>
      <c r="AB84" s="82">
        <f>IFERROR(IF(U84="Probabilidad",(G84-(+G84*X84)),IF(U84="Impacto",G84,"")),"")</f>
        <v>0.36</v>
      </c>
      <c r="AC84" s="80" t="str">
        <f>IFERROR(IF(AB84="","",IF(AB84&lt;=0.2,"Muy Baja",IF(AB84&lt;=0.4,"Baja",IF(AB84&lt;=0.6,"Media",IF(AB84&lt;=0.8,"Alta","Muy Alta"))))),"")</f>
        <v>Baja</v>
      </c>
      <c r="AD84" s="68">
        <v>0.36</v>
      </c>
      <c r="AE84" s="96" t="s">
        <v>571</v>
      </c>
      <c r="AF84" s="68">
        <v>0.4</v>
      </c>
      <c r="AG84" s="97" t="s">
        <v>535</v>
      </c>
      <c r="AH84" s="522" t="s">
        <v>113</v>
      </c>
      <c r="AI84" s="400" t="s">
        <v>1141</v>
      </c>
      <c r="AJ84" s="400" t="s">
        <v>544</v>
      </c>
      <c r="AK84" s="581" t="s">
        <v>548</v>
      </c>
      <c r="AL84" s="426" t="s">
        <v>1142</v>
      </c>
      <c r="AM84" s="305" t="s">
        <v>1143</v>
      </c>
      <c r="AN84" s="366" t="s">
        <v>1144</v>
      </c>
      <c r="AO84" s="412" t="s">
        <v>1240</v>
      </c>
    </row>
    <row r="85" spans="1:41" ht="69" customHeight="1">
      <c r="A85" s="438"/>
      <c r="B85" s="514"/>
      <c r="C85" s="514"/>
      <c r="D85" s="514"/>
      <c r="E85" s="586"/>
      <c r="F85" s="587"/>
      <c r="G85" s="515"/>
      <c r="H85" s="516"/>
      <c r="I85" s="515"/>
      <c r="J85" s="588"/>
      <c r="K85" s="515"/>
      <c r="L85" s="580"/>
      <c r="M85" s="81">
        <v>2</v>
      </c>
      <c r="N85" s="70" t="s">
        <v>544</v>
      </c>
      <c r="O85" s="70" t="s">
        <v>575</v>
      </c>
      <c r="P85" s="70" t="s">
        <v>231</v>
      </c>
      <c r="Q85" s="70" t="s">
        <v>576</v>
      </c>
      <c r="R85" s="70" t="s">
        <v>577</v>
      </c>
      <c r="S85" s="70" t="s">
        <v>578</v>
      </c>
      <c r="T85" s="70" t="s">
        <v>579</v>
      </c>
      <c r="U85" s="79" t="s">
        <v>428</v>
      </c>
      <c r="V85" s="123" t="s">
        <v>14</v>
      </c>
      <c r="W85" s="123" t="s">
        <v>7</v>
      </c>
      <c r="X85" s="68" t="str">
        <f>IF(AND(V85="Preventivo",W85="Automático"),"50%",IF(AND(V85="Preventivo",W85="Manual"),"40%",IF(AND(V85="Detectivo",W85="Automático"),"40%",IF(AND(V85="Detectivo",W85="Manual"),"30%",IF(AND(V85="Correctivo",W85="Automático"),"35%",IF(AND(V85="Correctivo",W85="Manual"),"25%",""))))))</f>
        <v>25%</v>
      </c>
      <c r="Y85" s="123" t="s">
        <v>17</v>
      </c>
      <c r="Z85" s="123" t="s">
        <v>20</v>
      </c>
      <c r="AA85" s="123" t="s">
        <v>98</v>
      </c>
      <c r="AB85" s="82" t="s">
        <v>580</v>
      </c>
      <c r="AC85" s="80" t="s">
        <v>43</v>
      </c>
      <c r="AD85" s="68">
        <v>0.36</v>
      </c>
      <c r="AE85" s="96" t="s">
        <v>571</v>
      </c>
      <c r="AF85" s="68">
        <v>0.3</v>
      </c>
      <c r="AG85" s="97" t="s">
        <v>535</v>
      </c>
      <c r="AH85" s="522"/>
      <c r="AI85" s="400"/>
      <c r="AJ85" s="400"/>
      <c r="AK85" s="581"/>
      <c r="AL85" s="426"/>
      <c r="AM85" s="305" t="s">
        <v>996</v>
      </c>
      <c r="AN85" s="366" t="s">
        <v>997</v>
      </c>
      <c r="AO85" s="412"/>
    </row>
    <row r="86" spans="1:41" ht="69" customHeight="1">
      <c r="A86" s="438"/>
      <c r="B86" s="514" t="s">
        <v>581</v>
      </c>
      <c r="C86" s="514" t="s">
        <v>582</v>
      </c>
      <c r="D86" s="514" t="s">
        <v>583</v>
      </c>
      <c r="E86" s="586">
        <v>365</v>
      </c>
      <c r="F86" s="470" t="str">
        <f>IF(E86&lt;=0,"",IF(E86&lt;=2,"Muy Baja",IF(E86&lt;=24,"Baja",IF(E86&lt;=500,"Media",IF(E86&lt;=5000,"Alta","Muy Alta")))))</f>
        <v>Media</v>
      </c>
      <c r="G86" s="515">
        <f>IF(F86="","",IF(F86="Muy Baja",0.2,IF(F86="Baja",0.4,IF(F86="Media",0.6,IF(F86="Alta",0.8,IF(F86="Muy Alta",1,))))))</f>
        <v>0.6</v>
      </c>
      <c r="H86" s="516" t="s">
        <v>1145</v>
      </c>
      <c r="I86" s="515">
        <v>0.4</v>
      </c>
      <c r="J86" s="588" t="s">
        <v>571</v>
      </c>
      <c r="K86" s="515">
        <f>IF(J86="","",IF(J86="Leve",0.2,IF(J86="Menor",0.4,IF(J86="Moderado",0.6,IF(J86="Mayor",0.8,IF(J86="Catastrófico",1,))))))</f>
        <v>0</v>
      </c>
      <c r="L86" s="594" t="s">
        <v>535</v>
      </c>
      <c r="M86" s="81">
        <v>1</v>
      </c>
      <c r="N86" s="70" t="s">
        <v>544</v>
      </c>
      <c r="O86" s="70" t="s">
        <v>584</v>
      </c>
      <c r="P86" s="70" t="s">
        <v>573</v>
      </c>
      <c r="Q86" s="70" t="s">
        <v>585</v>
      </c>
      <c r="R86" s="70" t="s">
        <v>586</v>
      </c>
      <c r="S86" s="70" t="s">
        <v>587</v>
      </c>
      <c r="T86" s="70" t="s">
        <v>588</v>
      </c>
      <c r="U86" s="79" t="str">
        <f>IF(OR(V86="Preventivo",V86="Detectivo"),"Probabilidad",IF(V86="Correctivo","Impacto",""))</f>
        <v>Probabilidad</v>
      </c>
      <c r="V86" s="123" t="s">
        <v>12</v>
      </c>
      <c r="W86" s="123" t="s">
        <v>7</v>
      </c>
      <c r="X86" s="68" t="str">
        <f>IF(AND(V86="Preventivo",W86="Automático"),"50%",IF(AND(V86="Preventivo",W86="Manual"),"40%",IF(AND(V86="Detectivo",W86="Automático"),"40%",IF(AND(V86="Detectivo",W86="Manual"),"30%",IF(AND(V86="Correctivo",W86="Automático"),"35%",IF(AND(V86="Correctivo",W86="Manual"),"25%",""))))))</f>
        <v>40%</v>
      </c>
      <c r="Y86" s="123" t="s">
        <v>17</v>
      </c>
      <c r="Z86" s="123" t="s">
        <v>20</v>
      </c>
      <c r="AA86" s="123" t="s">
        <v>98</v>
      </c>
      <c r="AB86" s="82">
        <f>IFERROR(IF(U86="Probabilidad",(G86-(+G86*X86)),IF(U86="Impacto",G86,"")),"")</f>
        <v>0.36</v>
      </c>
      <c r="AC86" s="80" t="str">
        <f>IFERROR(IF(AB86="","",IF(AB86&lt;=0.2,"Muy Baja",IF(AB86&lt;=0.4,"Baja",IF(AB86&lt;=0.6,"Media",IF(AB86&lt;=0.8,"Alta","Muy Alta"))))),"")</f>
        <v>Baja</v>
      </c>
      <c r="AD86" s="68">
        <f>+AB86</f>
        <v>0.36</v>
      </c>
      <c r="AE86" s="80" t="str">
        <f>IFERROR(IF(AF86="","",IF(AF86&lt;=0.2,"Leve",IF(AF86&lt;=0.4,"Menor",IF(AF86&lt;=0.6,"Moderado",IF(AF86&lt;=0.8,"Mayor","Catastrófico"))))),"")</f>
        <v>Menor</v>
      </c>
      <c r="AF86" s="68">
        <v>0.4</v>
      </c>
      <c r="AG86" s="83" t="str">
        <f>IFERROR(IF(OR(AND(AC86="Muy Baja",AE86="Leve"),AND(AC86="Muy Baja",AE86="Menor"),AND(AC86="Baja",AE86="Leve")),"Bajo",IF(OR(AND(AC86="Muy baja",AE86="Moderado"),AND(AC86="Baja",AE86="Menor"),AND(AC86="Baja",AE86="Moderado"),AND(AC86="Media",AE86="Leve"),AND(AC86="Media",AE86="Menor"),AND(AC86="Media",AE86="Moderado"),AND(AC86="Alta",AE86="Leve"),AND(AC86="Alta",AE86="Menor")),"Moderado",IF(OR(AND(AC86="Muy Baja",AE86="Mayor"),AND(AC86="Baja",AE86="Mayor"),AND(AC86="Media",AE86="Mayor"),AND(AC86="Alta",AE86="Moderado"),AND(AC86="Alta",AE86="Mayor"),AND(AC86="Muy Alta",AE86="Leve"),AND(AC86="Muy Alta",AE86="Menor"),AND(AC86="Muy Alta",AE86="Moderado"),AND(AC86="Muy Alta",AE86="Mayor")),"Alto",IF(OR(AND(AC86="Muy Baja",AE86="Catastrófico"),AND(AC86="Baja",AE86="Catastrófico"),AND(AC86="Media",AE86="Catastrófico"),AND(AC86="Alta",AE86="Catastrófico"),AND(AC86="Muy Alta",AE86="Catastrófico")),"Extremo","")))),"")</f>
        <v>Moderado</v>
      </c>
      <c r="AH86" s="522" t="s">
        <v>113</v>
      </c>
      <c r="AI86" s="400" t="s">
        <v>589</v>
      </c>
      <c r="AJ86" s="400" t="s">
        <v>544</v>
      </c>
      <c r="AK86" s="581" t="s">
        <v>548</v>
      </c>
      <c r="AL86" s="426" t="s">
        <v>1146</v>
      </c>
      <c r="AM86" s="305" t="s">
        <v>1147</v>
      </c>
      <c r="AN86" s="366" t="s">
        <v>998</v>
      </c>
      <c r="AO86" s="412"/>
    </row>
    <row r="87" spans="1:41" ht="93.6">
      <c r="A87" s="438"/>
      <c r="B87" s="514"/>
      <c r="C87" s="514"/>
      <c r="D87" s="514"/>
      <c r="E87" s="586"/>
      <c r="F87" s="470"/>
      <c r="G87" s="515"/>
      <c r="H87" s="516"/>
      <c r="I87" s="515">
        <f>IF(NOT(ISERROR(MATCH(H87,_xlfn.ANCHORARRAY(#REF!),0))),#REF!&amp;"Por favor no seleccionar los criterios de impacto",H87)</f>
        <v>0</v>
      </c>
      <c r="J87" s="588"/>
      <c r="K87" s="515"/>
      <c r="L87" s="594"/>
      <c r="M87" s="81">
        <v>2</v>
      </c>
      <c r="N87" s="70" t="s">
        <v>544</v>
      </c>
      <c r="O87" s="70" t="s">
        <v>575</v>
      </c>
      <c r="P87" s="70" t="s">
        <v>231</v>
      </c>
      <c r="Q87" s="70" t="s">
        <v>576</v>
      </c>
      <c r="R87" s="70" t="s">
        <v>590</v>
      </c>
      <c r="S87" s="70" t="s">
        <v>591</v>
      </c>
      <c r="T87" s="70" t="s">
        <v>592</v>
      </c>
      <c r="U87" s="79" t="str">
        <f t="shared" ref="U87" si="45">IF(OR(V87="Preventivo",V87="Detectivo"),"Probabilidad",IF(V87="Correctivo","Impacto",""))</f>
        <v>Impacto</v>
      </c>
      <c r="V87" s="123" t="s">
        <v>14</v>
      </c>
      <c r="W87" s="123" t="s">
        <v>7</v>
      </c>
      <c r="X87" s="68" t="str">
        <f t="shared" ref="X87" si="46">IF(AND(V87="Preventivo",W87="Automático"),"50%",IF(AND(V87="Preventivo",W87="Manual"),"40%",IF(AND(V87="Detectivo",W87="Automático"),"40%",IF(AND(V87="Detectivo",W87="Manual"),"30%",IF(AND(V87="Correctivo",W87="Automático"),"35%",IF(AND(V87="Correctivo",W87="Manual"),"25%",""))))))</f>
        <v>25%</v>
      </c>
      <c r="Y87" s="123" t="s">
        <v>17</v>
      </c>
      <c r="Z87" s="123" t="s">
        <v>20</v>
      </c>
      <c r="AA87" s="123" t="s">
        <v>98</v>
      </c>
      <c r="AB87" s="82">
        <v>0.36</v>
      </c>
      <c r="AC87" s="80" t="str">
        <f t="shared" si="42"/>
        <v>Baja</v>
      </c>
      <c r="AD87" s="68">
        <f t="shared" ref="AD87" si="47">+AB87</f>
        <v>0.36</v>
      </c>
      <c r="AE87" s="80" t="str">
        <f t="shared" si="43"/>
        <v>Menor</v>
      </c>
      <c r="AF87" s="68">
        <v>0.3</v>
      </c>
      <c r="AG87" s="83" t="str">
        <f>IFERROR(IF(OR(AND(AC87="Muy Baja",AE87="Leve"),AND(AC87="Muy Baja",AE87="Menor"),AND(AC87="Baja",AE87="Leve")),"Bajo",IF(OR(AND(AC87="Muy baja",AE87="Moderado"),AND(AC87="Baja",AE87="Menor"),AND(AC87="Baja",AE87="Moderado"),AND(AC87="Media",AE87="Leve"),AND(AC87="Media",AE87="Menor"),AND(AC87="Media",AE87="Moderado"),AND(AC87="Alta",AE87="Leve"),AND(AC87="Alta",AE87="Menor")),"Moderado",IF(OR(AND(AC87="Muy Baja",AE87="Mayor"),AND(AC87="Baja",AE87="Mayor"),AND(AC87="Media",AE87="Mayor"),AND(AC87="Alta",AE87="Moderado"),AND(AC87="Alta",AE87="Mayor"),AND(AC87="Muy Alta",AE87="Leve"),AND(AC87="Muy Alta",AE87="Menor"),AND(AC87="Muy Alta",AE87="Moderado"),AND(AC87="Muy Alta",AE87="Mayor")),"Alto",IF(OR(AND(AC87="Muy Baja",AE87="Catastrófico"),AND(AC87="Baja",AE87="Catastrófico"),AND(AC87="Media",AE87="Catastrófico"),AND(AC87="Alta",AE87="Catastrófico"),AND(AC87="Muy Alta",AE87="Catastrófico")),"Extremo","")))),"")</f>
        <v>Moderado</v>
      </c>
      <c r="AH87" s="522"/>
      <c r="AI87" s="400"/>
      <c r="AJ87" s="400"/>
      <c r="AK87" s="581"/>
      <c r="AL87" s="426"/>
      <c r="AM87" s="305" t="s">
        <v>999</v>
      </c>
      <c r="AN87" s="366" t="s">
        <v>997</v>
      </c>
      <c r="AO87" s="412"/>
    </row>
    <row r="88" spans="1:41" ht="296.39999999999998">
      <c r="A88" s="438" t="s">
        <v>593</v>
      </c>
      <c r="B88" s="109" t="s">
        <v>594</v>
      </c>
      <c r="C88" s="109" t="s">
        <v>595</v>
      </c>
      <c r="D88" s="109" t="s">
        <v>1148</v>
      </c>
      <c r="E88" s="114">
        <v>4500</v>
      </c>
      <c r="F88" s="124" t="str">
        <f>IF(E88&lt;=0,"",IF(E88&lt;=2,"Muy Baja",IF(E88&lt;=24,"Baja",IF(E88&lt;=500,"Media",IF(E88&lt;=5000,"Alta","Muy Alta")))))</f>
        <v>Alta</v>
      </c>
      <c r="G88" s="105">
        <f>IF(F88="","",IF(F88="Muy Baja",0.2,IF(F88="Baja",0.4,IF(F88="Media",0.6,IF(F88="Alta",0.8,IF(F88="Muy Alta",1,))))))</f>
        <v>0.8</v>
      </c>
      <c r="H88" s="229" t="s">
        <v>126</v>
      </c>
      <c r="I88" s="105"/>
      <c r="J88" s="230" t="s">
        <v>535</v>
      </c>
      <c r="K88" s="121">
        <v>0.6</v>
      </c>
      <c r="L88" s="231" t="s">
        <v>4</v>
      </c>
      <c r="M88" s="76">
        <v>1</v>
      </c>
      <c r="N88" s="108" t="s">
        <v>596</v>
      </c>
      <c r="O88" s="108" t="s">
        <v>597</v>
      </c>
      <c r="P88" s="108" t="s">
        <v>284</v>
      </c>
      <c r="Q88" s="108" t="s">
        <v>598</v>
      </c>
      <c r="R88" s="110" t="s">
        <v>1149</v>
      </c>
      <c r="S88" s="110" t="s">
        <v>599</v>
      </c>
      <c r="T88" s="108" t="s">
        <v>600</v>
      </c>
      <c r="U88" s="232" t="s">
        <v>510</v>
      </c>
      <c r="V88" s="233" t="s">
        <v>12</v>
      </c>
      <c r="W88" s="233" t="s">
        <v>7</v>
      </c>
      <c r="X88" s="234">
        <v>0.4</v>
      </c>
      <c r="Y88" s="233" t="s">
        <v>17</v>
      </c>
      <c r="Z88" s="233" t="s">
        <v>20</v>
      </c>
      <c r="AA88" s="233" t="s">
        <v>98</v>
      </c>
      <c r="AB88" s="235">
        <v>0.48</v>
      </c>
      <c r="AC88" s="146" t="s">
        <v>43</v>
      </c>
      <c r="AD88" s="68">
        <v>0.48</v>
      </c>
      <c r="AE88" s="80" t="s">
        <v>70</v>
      </c>
      <c r="AF88" s="68">
        <v>0.6</v>
      </c>
      <c r="AG88" s="83" t="s">
        <v>70</v>
      </c>
      <c r="AH88" s="123" t="s">
        <v>601</v>
      </c>
      <c r="AI88" s="71" t="s">
        <v>602</v>
      </c>
      <c r="AJ88" s="347" t="s">
        <v>603</v>
      </c>
      <c r="AK88" s="104" t="s">
        <v>548</v>
      </c>
      <c r="AL88" s="111" t="s">
        <v>604</v>
      </c>
      <c r="AM88" s="305" t="s">
        <v>1150</v>
      </c>
      <c r="AN88" s="366" t="s">
        <v>994</v>
      </c>
      <c r="AO88" s="316" t="s">
        <v>1151</v>
      </c>
    </row>
    <row r="89" spans="1:41" ht="409.5" customHeight="1">
      <c r="A89" s="438"/>
      <c r="B89" s="400" t="s">
        <v>561</v>
      </c>
      <c r="C89" s="400" t="s">
        <v>562</v>
      </c>
      <c r="D89" s="400" t="s">
        <v>1152</v>
      </c>
      <c r="E89" s="518">
        <v>12</v>
      </c>
      <c r="F89" s="470" t="str">
        <f>IF(E89&lt;=0,"",IF(E89&lt;=2,"Muy Baja",IF(E89&lt;=24,"Baja",IF(E89&lt;=500,"Media",IF(E89&lt;=5000,"Alta","Muy Alta")))))</f>
        <v>Baja</v>
      </c>
      <c r="G89" s="515">
        <f>IF(F89="","",IF(F89="Muy Baja",0.2,IF(F89="Baja",0.4,IF(F89="Media",0.6,IF(F89="Alta",0.8,IF(F89="Muy Alta",1,))))))</f>
        <v>0.4</v>
      </c>
      <c r="H89" s="516" t="s">
        <v>127</v>
      </c>
      <c r="I89" s="515" t="str">
        <f>IF(NOT(ISERROR(MATCH(H89,'[9]Tabla Impacto'!$B$221:$B$223,0))),'[9]Tabla Impacto'!$F$223&amp;"Por favor no seleccionar los criterios de impacto(Afectación Económica o presupuestal y Pérdida Reputacional)",H89)</f>
        <v xml:space="preserve">     El riesgo afecta la imagen de de la entidad con efecto publicitario sostenido a nivel de sector administrativo, nivel departamental o municipal</v>
      </c>
      <c r="J89" s="470" t="str">
        <f>IF(OR(I89='[9]Tabla Impacto'!$C$11,I89='[9]Tabla Impacto'!$D$11),"Leve",IF(OR(I89='[9]Tabla Impacto'!$C$12,I89='[9]Tabla Impacto'!$D$12),"Menor",IF(OR(I89='[9]Tabla Impacto'!$C$13,I89='[9]Tabla Impacto'!$D$13),"Moderado",IF(OR(I89='[9]Tabla Impacto'!$C$14,I89='[9]Tabla Impacto'!$D$14),"Mayor",IF(OR(I89='[9]Tabla Impacto'!$C$15,I89='[9]Tabla Impacto'!$D$15),"Catastrófico","")))))</f>
        <v>Mayor</v>
      </c>
      <c r="K89" s="515">
        <f>IF(J89="","",IF(J89="Leve",0.2,IF(J89="Menor",0.4,IF(J89="Moderado",0.6,IF(J89="Mayor",0.8,IF(J89="Catastrófico",1,))))))</f>
        <v>0.8</v>
      </c>
      <c r="L89" s="527" t="str">
        <f>IF(OR(AND(F89="Muy Baja",J89="Leve"),AND(F89="Muy Baja",J89="Menor"),AND(F89="Baja",J89="Leve")),"Bajo",IF(OR(AND(F89="Muy baja",J89="Moderado"),AND(F89="Baja",J89="Menor"),AND(F89="Baja",J89="Moderado"),AND(F89="Media",J89="Leve"),AND(F89="Media",J89="Menor"),AND(F89="Media",J89="Moderado"),AND(F89="Alta",J89="Leve"),AND(F89="Alta",J89="Menor")),"Moderado",IF(OR(AND(F89="Muy Baja",J89="Mayor"),AND(F89="Baja",J89="Mayor"),AND(F89="Media",J89="Mayor"),AND(F89="Alta",J89="Moderado"),AND(F89="Alta",J89="Mayor"),AND(F89="Muy Alta",J89="Leve"),AND(F89="Muy Alta",J89="Menor"),AND(F89="Muy Alta",J89="Moderado"),AND(F89="Muy Alta",J89="Mayor")),"Alto",IF(OR(AND(F89="Muy Baja",J89="Catastrófico"),AND(F89="Baja",J89="Catastrófico"),AND(F89="Media",J89="Catastrófico"),AND(F89="Alta",J89="Catastrófico"),AND(F89="Muy Alta",J89="Catastrófico")),"Extremo",""))))</f>
        <v>Alto</v>
      </c>
      <c r="M89" s="81">
        <v>1</v>
      </c>
      <c r="N89" s="596" t="s">
        <v>596</v>
      </c>
      <c r="O89" s="608" t="s">
        <v>597</v>
      </c>
      <c r="P89" s="236" t="s">
        <v>376</v>
      </c>
      <c r="Q89" s="110" t="s">
        <v>605</v>
      </c>
      <c r="R89" s="110" t="s">
        <v>606</v>
      </c>
      <c r="S89" s="110" t="s">
        <v>607</v>
      </c>
      <c r="T89" s="108" t="s">
        <v>608</v>
      </c>
      <c r="U89" s="232" t="str">
        <f>IF(OR(V89="Preventivo",V89="Detectivo"),"Probabilidad",IF(V89="Correctivo","Impacto",""))</f>
        <v>Probabilidad</v>
      </c>
      <c r="V89" s="233" t="s">
        <v>12</v>
      </c>
      <c r="W89" s="233" t="s">
        <v>7</v>
      </c>
      <c r="X89" s="234" t="str">
        <f>IF(AND(V89="Preventivo",W89="Automático"),"50%",IF(AND(V89="Preventivo",W89="Manual"),"40%",IF(AND(V89="Detectivo",W89="Automático"),"40%",IF(AND(V89="Detectivo",W89="Manual"),"30%",IF(AND(V89="Correctivo",W89="Automático"),"35%",IF(AND(V89="Correctivo",W89="Manual"),"25%",""))))))</f>
        <v>40%</v>
      </c>
      <c r="Y89" s="233" t="s">
        <v>17</v>
      </c>
      <c r="Z89" s="233" t="s">
        <v>20</v>
      </c>
      <c r="AA89" s="233" t="s">
        <v>98</v>
      </c>
      <c r="AB89" s="235">
        <f>IFERROR(IF(U89="Probabilidad",(G89-(+G89*X89)),IF(U89="Impacto",G89,"")),"")</f>
        <v>0.24</v>
      </c>
      <c r="AC89" s="80" t="str">
        <f>IFERROR(IF(AB89="","",IF(AB89&lt;=0.2,"Muy Baja",IF(AB89&lt;=0.4,"Baja",IF(AB89&lt;=0.6,"Media",IF(AB89&lt;=0.8,"Alta","Muy Alta"))))),"")</f>
        <v>Baja</v>
      </c>
      <c r="AD89" s="68">
        <f>+AB89</f>
        <v>0.24</v>
      </c>
      <c r="AE89" s="80" t="str">
        <f>IFERROR(IF(AF89="","",IF(AF89&lt;=0.2,"Leve",IF(AF89&lt;=0.4,"Menor",IF(AF89&lt;=0.6,"Moderado",IF(AF89&lt;=0.8,"Mayor","Catastrófico"))))),"")</f>
        <v>Mayor</v>
      </c>
      <c r="AF89" s="68">
        <f>IFERROR(IF(U89="Impacto",(K89-(+K89*X89)),IF(U89="Probabilidad",K89,"")),"")</f>
        <v>0.8</v>
      </c>
      <c r="AG89" s="360" t="str">
        <f>IFERROR(IF(OR(AND(AC89="Muy Baja",AE89="Leve"),AND(AC89="Muy Baja",AE89="Menor"),AND(AC89="Baja",AE89="Leve")),"Bajo",IF(OR(AND(AC89="Muy baja",AE89="Moderado"),AND(AC89="Baja",AE89="Menor"),AND(AC89="Baja",AE89="Moderado"),AND(AC89="Media",AE89="Leve"),AND(AC89="Media",AE89="Menor"),AND(AC89="Media",AE89="Moderado"),AND(AC89="Alta",AE89="Leve"),AND(AC89="Alta",AE89="Menor")),"Moderado",IF(OR(AND(AC89="Muy Baja",AE89="Mayor"),AND(AC89="Baja",AE89="Mayor"),AND(AC89="Media",AE89="Mayor"),AND(AC89="Alta",AE89="Moderado"),AND(AC89="Alta",AE89="Mayor"),AND(AC89="Muy Alta",AE89="Leve"),AND(AC89="Muy Alta",AE89="Menor"),AND(AC89="Muy Alta",AE89="Moderado"),AND(AC89="Muy Alta",AE89="Mayor")),"Alto",IF(OR(AND(AC89="Muy Baja",AE89="Catastrófico"),AND(AC89="Baja",AE89="Catastrófico"),AND(AC89="Media",AE89="Catastrófico"),AND(AC89="Alta",AE89="Catastrófico"),AND(AC89="Muy Alta",AE89="Catastrófico")),"Extremo","")))),"")</f>
        <v>Alto</v>
      </c>
      <c r="AH89" s="522" t="s">
        <v>112</v>
      </c>
      <c r="AI89" s="514" t="s">
        <v>1153</v>
      </c>
      <c r="AJ89" s="400" t="s">
        <v>603</v>
      </c>
      <c r="AK89" s="581" t="s">
        <v>609</v>
      </c>
      <c r="AL89" s="681" t="s">
        <v>610</v>
      </c>
      <c r="AM89" s="412" t="s">
        <v>1154</v>
      </c>
      <c r="AN89" s="657" t="s">
        <v>1155</v>
      </c>
      <c r="AO89" s="412" t="s">
        <v>1151</v>
      </c>
    </row>
    <row r="90" spans="1:41" ht="67.8">
      <c r="A90" s="438"/>
      <c r="B90" s="400"/>
      <c r="C90" s="400"/>
      <c r="D90" s="400"/>
      <c r="E90" s="518"/>
      <c r="F90" s="470"/>
      <c r="G90" s="515"/>
      <c r="H90" s="516"/>
      <c r="I90" s="515">
        <f>IF(NOT(ISERROR(MATCH(H90,_xlfn.ANCHORARRAY(#REF!),0))),#REF!&amp;"Por favor no seleccionar los criterios de impacto",H90)</f>
        <v>0</v>
      </c>
      <c r="J90" s="470"/>
      <c r="K90" s="515"/>
      <c r="L90" s="527"/>
      <c r="M90" s="81">
        <v>2</v>
      </c>
      <c r="N90" s="596"/>
      <c r="O90" s="608"/>
      <c r="P90" s="236" t="s">
        <v>231</v>
      </c>
      <c r="Q90" s="110" t="s">
        <v>611</v>
      </c>
      <c r="R90" s="110" t="s">
        <v>612</v>
      </c>
      <c r="S90" s="110" t="s">
        <v>613</v>
      </c>
      <c r="T90" s="236" t="s">
        <v>538</v>
      </c>
      <c r="U90" s="232" t="str">
        <f>IF(OR(V90="Preventivo",V90="Detectivo"),"Probabilidad",IF(V90="Correctivo","Impacto",""))</f>
        <v>Impacto</v>
      </c>
      <c r="V90" s="233" t="s">
        <v>14</v>
      </c>
      <c r="W90" s="233" t="s">
        <v>7</v>
      </c>
      <c r="X90" s="234" t="str">
        <f t="shared" ref="X90" si="48">IF(AND(V90="Preventivo",W90="Automático"),"50%",IF(AND(V90="Preventivo",W90="Manual"),"40%",IF(AND(V90="Detectivo",W90="Automático"),"40%",IF(AND(V90="Detectivo",W90="Manual"),"30%",IF(AND(V90="Correctivo",W90="Automático"),"35%",IF(AND(V90="Correctivo",W90="Manual"),"25%",""))))))</f>
        <v>25%</v>
      </c>
      <c r="Y90" s="233" t="s">
        <v>17</v>
      </c>
      <c r="Z90" s="233" t="s">
        <v>20</v>
      </c>
      <c r="AA90" s="233" t="s">
        <v>98</v>
      </c>
      <c r="AB90" s="235">
        <f>IFERROR(IF(AND(U89="Probabilidad",U90="Probabilidad"),(AD89-(+AD89*X90)),IF(U90="Probabilidad",(G89-(+G89*X90)),IF(U90="Impacto",AD89,""))),"")</f>
        <v>0.24</v>
      </c>
      <c r="AC90" s="80" t="str">
        <f t="shared" ref="AC90" si="49">IFERROR(IF(AB90="","",IF(AB90&lt;=0.2,"Muy Baja",IF(AB90&lt;=0.4,"Baja",IF(AB90&lt;=0.6,"Media",IF(AB90&lt;=0.8,"Alta","Muy Alta"))))),"")</f>
        <v>Baja</v>
      </c>
      <c r="AD90" s="68">
        <f t="shared" ref="AD90" si="50">+AB90</f>
        <v>0.24</v>
      </c>
      <c r="AE90" s="148" t="str">
        <f t="shared" ref="AE90" si="51">IFERROR(IF(AF90="","",IF(AF90&lt;=0.2,"Leve",IF(AF90&lt;=0.4,"Menor",IF(AF90&lt;=0.6,"Moderado",IF(AF90&lt;=0.8,"Mayor","Catastrófico"))))),"")</f>
        <v/>
      </c>
      <c r="AF90" s="68" t="str">
        <f>IFERROR(IF(AND(U89="Impacto",U90="Impacto"),(#REF!-(+#REF!*X90)),IF(U90="Impacto",(#REF!-(+#REF!*X90)),IF(U90="Probabilidad",#REF!,""))),"")</f>
        <v/>
      </c>
      <c r="AG90" s="360" t="str">
        <f t="shared" ref="AG90" si="52">IFERROR(IF(OR(AND(AC90="Muy Baja",AE90="Leve"),AND(AC90="Muy Baja",AE90="Menor"),AND(AC90="Baja",AE90="Leve")),"Bajo",IF(OR(AND(AC90="Muy baja",AE90="Moderado"),AND(AC90="Baja",AE90="Menor"),AND(AC90="Baja",AE90="Moderado"),AND(AC90="Media",AE90="Leve"),AND(AC90="Media",AE90="Menor"),AND(AC90="Media",AE90="Moderado"),AND(AC90="Alta",AE90="Leve"),AND(AC90="Alta",AE90="Menor")),"Moderado",IF(OR(AND(AC90="Muy Baja",AE90="Mayor"),AND(AC90="Baja",AE90="Mayor"),AND(AC90="Media",AE90="Mayor"),AND(AC90="Alta",AE90="Moderado"),AND(AC90="Alta",AE90="Mayor"),AND(AC90="Muy Alta",AE90="Leve"),AND(AC90="Muy Alta",AE90="Menor"),AND(AC90="Muy Alta",AE90="Moderado"),AND(AC90="Muy Alta",AE90="Mayor")),"Alto",IF(OR(AND(AC90="Muy Baja",AE90="Catastrófico"),AND(AC90="Baja",AE90="Catastrófico"),AND(AC90="Media",AE90="Catastrófico"),AND(AC90="Alta",AE90="Catastrófico"),AND(AC90="Muy Alta",AE90="Catastrófico")),"Extremo","")))),"")</f>
        <v/>
      </c>
      <c r="AH90" s="522"/>
      <c r="AI90" s="514"/>
      <c r="AJ90" s="400"/>
      <c r="AK90" s="581"/>
      <c r="AL90" s="681"/>
      <c r="AM90" s="412"/>
      <c r="AN90" s="657"/>
      <c r="AO90" s="412"/>
    </row>
    <row r="91" spans="1:41">
      <c r="A91" s="597" t="s">
        <v>614</v>
      </c>
      <c r="B91" s="445" t="s">
        <v>615</v>
      </c>
      <c r="C91" s="445" t="s">
        <v>616</v>
      </c>
      <c r="D91" s="445" t="s">
        <v>617</v>
      </c>
      <c r="E91" s="469">
        <v>3000</v>
      </c>
      <c r="F91" s="470" t="str">
        <f>IF(E91&lt;=0,"",IF(E91&lt;=2,"Muy Baja",IF(E91&lt;=24,"Baja",IF(E91&lt;=500,"Media",IF(E91&lt;=5000,"Alta","Muy Alta")))))</f>
        <v>Alta</v>
      </c>
      <c r="G91" s="439">
        <f>IF(F91="","",IF(F91="Muy Baja",0.2,IF(F91="Baja",0.4,IF(F91="Media",0.6,IF(F91="Alta",0.8,IF(F91="Muy Alta",1,))))))</f>
        <v>0.8</v>
      </c>
      <c r="H91" s="476" t="s">
        <v>126</v>
      </c>
      <c r="I91" s="439" t="str">
        <f>IF(NOT(ISERROR(MATCH(H91,'[10]Tabla Impacto'!$B$221:$B$223,0))),'[10]Tabla Impacto'!$F$223&amp;"Por favor no seleccionar los criterios de impacto(Afectación Económica o presupuestal y Pérdida Reputacional)",H91)</f>
        <v xml:space="preserve">     El riesgo afecta la imagen de la entidad con algunos usuarios de relevancia frente al logro de los objetivos</v>
      </c>
      <c r="J91" s="470" t="str">
        <f>IF(OR(I91='[10]Tabla Impacto'!$C$11,I91='[10]Tabla Impacto'!$D$11),"Leve",IF(OR(I91='[10]Tabla Impacto'!$C$12,I91='[10]Tabla Impacto'!$D$12),"Menor",IF(OR(I91='[10]Tabla Impacto'!$C$13,I91='[10]Tabla Impacto'!$D$13),"Moderado",IF(OR(I91='[10]Tabla Impacto'!$C$14,I91='[10]Tabla Impacto'!$D$14),"Mayor",IF(OR(I91='[10]Tabla Impacto'!$C$15,I91='[10]Tabla Impacto'!$D$15),"Catastrófico","")))))</f>
        <v>Moderado</v>
      </c>
      <c r="K91" s="439">
        <f>IF(J91="","",IF(J91="Leve",0.2,IF(J91="Menor",0.4,IF(J91="Moderado",0.6,IF(J91="Mayor",0.8,IF(J91="Catastrófico",1,))))))</f>
        <v>0.6</v>
      </c>
      <c r="L91" s="440" t="str">
        <f>IF(OR(AND(F91="Muy Baja",J91="Leve"),AND(F91="Muy Baja",J91="Menor"),AND(F91="Baja",J91="Leve")),"Bajo",IF(OR(AND(F91="Muy baja",J91="Moderado"),AND(F91="Baja",J91="Menor"),AND(F91="Baja",J91="Moderado"),AND(F91="Media",J91="Leve"),AND(F91="Media",J91="Menor"),AND(F91="Media",J91="Moderado"),AND(F91="Alta",J91="Leve"),AND(F91="Alta",J91="Menor")),"Moderado",IF(OR(AND(F91="Muy Baja",J91="Mayor"),AND(F91="Baja",J91="Mayor"),AND(F91="Media",J91="Mayor"),AND(F91="Alta",J91="Moderado"),AND(F91="Alta",J91="Mayor"),AND(F91="Muy Alta",J91="Leve"),AND(F91="Muy Alta",J91="Menor"),AND(F91="Muy Alta",J91="Moderado"),AND(F91="Muy Alta",J91="Mayor")),"Alto",IF(OR(AND(F91="Muy Baja",J91="Catastrófico"),AND(F91="Baja",J91="Catastrófico"),AND(F91="Media",J91="Catastrófico"),AND(F91="Alta",J91="Catastrófico"),AND(F91="Muy Alta",J91="Catastrófico")),"Extremo",""))))</f>
        <v>Alto</v>
      </c>
      <c r="M91" s="598">
        <v>1</v>
      </c>
      <c r="N91" s="427" t="s">
        <v>618</v>
      </c>
      <c r="O91" s="427" t="s">
        <v>619</v>
      </c>
      <c r="P91" s="601" t="s">
        <v>620</v>
      </c>
      <c r="Q91" s="427" t="s">
        <v>621</v>
      </c>
      <c r="R91" s="601" t="s">
        <v>622</v>
      </c>
      <c r="S91" s="601" t="s">
        <v>623</v>
      </c>
      <c r="T91" s="601" t="s">
        <v>624</v>
      </c>
      <c r="U91" s="602" t="str">
        <f>IF(OR(V91="Preventivo",V91="Detectivo"),"Probabilidad",IF(V91="Correctivo","Impacto",""))</f>
        <v>Probabilidad</v>
      </c>
      <c r="V91" s="477" t="s">
        <v>12</v>
      </c>
      <c r="W91" s="477" t="s">
        <v>7</v>
      </c>
      <c r="X91" s="603" t="str">
        <f>IF(AND(V91="Preventivo",W91="Automático"),"50%",IF(AND(V91="Preventivo",W91="Manual"),"40%",IF(AND(V91="Detectivo",W91="Automático"),"40%",IF(AND(V91="Detectivo",W91="Manual"),"30%",IF(AND(V91="Correctivo",W91="Automático"),"35%",IF(AND(V91="Correctivo",W91="Manual"),"25%",""))))))</f>
        <v>40%</v>
      </c>
      <c r="Y91" s="477" t="s">
        <v>17</v>
      </c>
      <c r="Z91" s="477" t="s">
        <v>20</v>
      </c>
      <c r="AA91" s="477" t="s">
        <v>98</v>
      </c>
      <c r="AB91" s="607">
        <f>IFERROR(IF(U91="Probabilidad",(G91-(+G91*X91)),IF(U91="Impacto",G91,"")),"")</f>
        <v>0.48</v>
      </c>
      <c r="AC91" s="589" t="str">
        <f>IFERROR(IF(AB91="","",IF(AB91&lt;=0.2,"Muy Baja",IF(AB91&lt;=0.4,"Baja",IF(AB91&lt;=0.6,"Media",IF(AB91&lt;=0.8,"Alta","Muy Alta"))))),"")</f>
        <v>Media</v>
      </c>
      <c r="AD91" s="600">
        <f>+AB91</f>
        <v>0.48</v>
      </c>
      <c r="AE91" s="589" t="str">
        <f>IFERROR(IF(AF91="","",IF(AF91&lt;=0.2,"Leve",IF(AF91&lt;=0.4,"Menor",IF(AF91&lt;=0.6,"Moderado",IF(AF91&lt;=0.8,"Mayor","Catastrófico"))))),"")</f>
        <v>Moderado</v>
      </c>
      <c r="AF91" s="600">
        <f>IFERROR(IF(U91="Impacto",(K91-(+K91*X91)),IF(U91="Probabilidad",K91,"")),"")</f>
        <v>0.6</v>
      </c>
      <c r="AG91" s="609" t="str">
        <f>IFERROR(IF(OR(AND(AC91="Muy Baja",AE91="Leve"),AND(AC91="Muy Baja",AE91="Menor"),AND(AC91="Baja",AE91="Leve")),"Bajo",IF(OR(AND(AC91="Muy baja",AE91="Moderado"),AND(AC91="Baja",AE91="Menor"),AND(AC91="Baja",AE91="Moderado"),AND(AC91="Media",AE91="Leve"),AND(AC91="Media",AE91="Menor"),AND(AC91="Media",AE91="Moderado"),AND(AC91="Alta",AE91="Leve"),AND(AC91="Alta",AE91="Menor")),"Moderado",IF(OR(AND(AC91="Muy Baja",AE91="Mayor"),AND(AC91="Baja",AE91="Mayor"),AND(AC91="Media",AE91="Mayor"),AND(AC91="Alta",AE91="Moderado"),AND(AC91="Alta",AE91="Mayor"),AND(AC91="Muy Alta",AE91="Leve"),AND(AC91="Muy Alta",AE91="Menor"),AND(AC91="Muy Alta",AE91="Moderado"),AND(AC91="Muy Alta",AE91="Mayor")),"Alto",IF(OR(AND(AC91="Muy Baja",AE91="Catastrófico"),AND(AC91="Baja",AE91="Catastrófico"),AND(AC91="Media",AE91="Catastrófico"),AND(AC91="Alta",AE91="Catastrófico"),AND(AC91="Muy Alta",AE91="Catastrófico")),"Extremo","")))),"")</f>
        <v>Moderado</v>
      </c>
      <c r="AH91" s="610" t="s">
        <v>29</v>
      </c>
      <c r="AI91" s="599" t="s">
        <v>625</v>
      </c>
      <c r="AJ91" s="427" t="s">
        <v>190</v>
      </c>
      <c r="AK91" s="434" t="s">
        <v>190</v>
      </c>
      <c r="AL91" s="681" t="s">
        <v>990</v>
      </c>
      <c r="AM91" s="399" t="s">
        <v>1156</v>
      </c>
      <c r="AN91" s="682" t="s">
        <v>1157</v>
      </c>
      <c r="AO91" s="399" t="s">
        <v>1158</v>
      </c>
    </row>
    <row r="92" spans="1:41">
      <c r="A92" s="597"/>
      <c r="B92" s="445"/>
      <c r="C92" s="445"/>
      <c r="D92" s="445"/>
      <c r="E92" s="469"/>
      <c r="F92" s="470"/>
      <c r="G92" s="439"/>
      <c r="H92" s="476"/>
      <c r="I92" s="439">
        <f>IF(NOT(ISERROR(MATCH(H92,_xlfn.ANCHORARRAY(#REF!),0))),#REF!&amp;"Por favor no seleccionar los criterios de impacto",H92)</f>
        <v>0</v>
      </c>
      <c r="J92" s="470"/>
      <c r="K92" s="439"/>
      <c r="L92" s="440"/>
      <c r="M92" s="598"/>
      <c r="N92" s="427"/>
      <c r="O92" s="427"/>
      <c r="P92" s="601"/>
      <c r="Q92" s="427"/>
      <c r="R92" s="601"/>
      <c r="S92" s="601"/>
      <c r="T92" s="601"/>
      <c r="U92" s="602"/>
      <c r="V92" s="477"/>
      <c r="W92" s="477"/>
      <c r="X92" s="603"/>
      <c r="Y92" s="477"/>
      <c r="Z92" s="477"/>
      <c r="AA92" s="477"/>
      <c r="AB92" s="607"/>
      <c r="AC92" s="589"/>
      <c r="AD92" s="600"/>
      <c r="AE92" s="589"/>
      <c r="AF92" s="600"/>
      <c r="AG92" s="609"/>
      <c r="AH92" s="610"/>
      <c r="AI92" s="599"/>
      <c r="AJ92" s="427"/>
      <c r="AK92" s="434"/>
      <c r="AL92" s="681"/>
      <c r="AM92" s="399"/>
      <c r="AN92" s="682"/>
      <c r="AO92" s="669"/>
    </row>
    <row r="93" spans="1:41" ht="83.4" customHeight="1">
      <c r="A93" s="597"/>
      <c r="B93" s="445"/>
      <c r="C93" s="445"/>
      <c r="D93" s="445"/>
      <c r="E93" s="469"/>
      <c r="F93" s="470"/>
      <c r="G93" s="439"/>
      <c r="H93" s="476"/>
      <c r="I93" s="439"/>
      <c r="J93" s="470"/>
      <c r="K93" s="439"/>
      <c r="L93" s="440"/>
      <c r="M93" s="241">
        <v>2</v>
      </c>
      <c r="N93" s="427"/>
      <c r="O93" s="427"/>
      <c r="P93" s="150" t="s">
        <v>363</v>
      </c>
      <c r="Q93" s="140" t="s">
        <v>626</v>
      </c>
      <c r="R93" s="150" t="s">
        <v>627</v>
      </c>
      <c r="S93" s="150" t="s">
        <v>628</v>
      </c>
      <c r="T93" s="150" t="s">
        <v>629</v>
      </c>
      <c r="U93" s="242" t="s">
        <v>510</v>
      </c>
      <c r="V93" s="243" t="s">
        <v>179</v>
      </c>
      <c r="W93" s="243" t="s">
        <v>7</v>
      </c>
      <c r="X93" s="244">
        <v>0.4</v>
      </c>
      <c r="Y93" s="243" t="s">
        <v>630</v>
      </c>
      <c r="Z93" s="243" t="s">
        <v>20</v>
      </c>
      <c r="AA93" s="243" t="s">
        <v>241</v>
      </c>
      <c r="AB93" s="245">
        <v>0.28799999999999998</v>
      </c>
      <c r="AC93" s="146" t="s">
        <v>631</v>
      </c>
      <c r="AD93" s="246">
        <v>0.28799999999999998</v>
      </c>
      <c r="AE93" s="148" t="s">
        <v>70</v>
      </c>
      <c r="AF93" s="246">
        <v>0.6</v>
      </c>
      <c r="AG93" s="360" t="s">
        <v>535</v>
      </c>
      <c r="AH93" s="610"/>
      <c r="AI93" s="599"/>
      <c r="AJ93" s="427"/>
      <c r="AK93" s="434"/>
      <c r="AL93" s="681"/>
      <c r="AM93" s="399"/>
      <c r="AN93" s="682"/>
      <c r="AO93" s="669"/>
    </row>
    <row r="94" spans="1:41" ht="72" customHeight="1">
      <c r="A94" s="597"/>
      <c r="B94" s="445"/>
      <c r="C94" s="445"/>
      <c r="D94" s="445"/>
      <c r="E94" s="469"/>
      <c r="F94" s="470"/>
      <c r="G94" s="439"/>
      <c r="H94" s="476"/>
      <c r="I94" s="439"/>
      <c r="J94" s="470"/>
      <c r="K94" s="439"/>
      <c r="L94" s="440"/>
      <c r="M94" s="241">
        <v>3</v>
      </c>
      <c r="N94" s="427"/>
      <c r="O94" s="427"/>
      <c r="P94" s="150" t="s">
        <v>399</v>
      </c>
      <c r="Q94" s="140" t="s">
        <v>632</v>
      </c>
      <c r="R94" s="150" t="s">
        <v>633</v>
      </c>
      <c r="S94" s="150" t="s">
        <v>634</v>
      </c>
      <c r="T94" s="150" t="s">
        <v>635</v>
      </c>
      <c r="U94" s="242" t="s">
        <v>2</v>
      </c>
      <c r="V94" s="243" t="s">
        <v>179</v>
      </c>
      <c r="W94" s="243" t="s">
        <v>539</v>
      </c>
      <c r="X94" s="244">
        <v>0.4</v>
      </c>
      <c r="Y94" s="243" t="s">
        <v>17</v>
      </c>
      <c r="Z94" s="243" t="s">
        <v>20</v>
      </c>
      <c r="AA94" s="243" t="s">
        <v>241</v>
      </c>
      <c r="AB94" s="245">
        <v>0.17280000000000001</v>
      </c>
      <c r="AC94" s="96" t="s">
        <v>242</v>
      </c>
      <c r="AD94" s="246">
        <v>0.17299999999999999</v>
      </c>
      <c r="AE94" s="148" t="s">
        <v>70</v>
      </c>
      <c r="AF94" s="246">
        <v>0.6</v>
      </c>
      <c r="AG94" s="360" t="s">
        <v>70</v>
      </c>
      <c r="AH94" s="610"/>
      <c r="AI94" s="599"/>
      <c r="AJ94" s="427"/>
      <c r="AK94" s="434"/>
      <c r="AL94" s="681"/>
      <c r="AM94" s="399"/>
      <c r="AN94" s="682"/>
      <c r="AO94" s="669"/>
    </row>
    <row r="95" spans="1:41" ht="96.6" customHeight="1">
      <c r="A95" s="597"/>
      <c r="B95" s="445"/>
      <c r="C95" s="445"/>
      <c r="D95" s="445"/>
      <c r="E95" s="469"/>
      <c r="F95" s="470"/>
      <c r="G95" s="439"/>
      <c r="H95" s="476"/>
      <c r="I95" s="439"/>
      <c r="J95" s="470"/>
      <c r="K95" s="439"/>
      <c r="L95" s="440"/>
      <c r="M95" s="241">
        <v>4</v>
      </c>
      <c r="N95" s="427"/>
      <c r="O95" s="427"/>
      <c r="P95" s="150" t="s">
        <v>399</v>
      </c>
      <c r="Q95" s="140" t="s">
        <v>636</v>
      </c>
      <c r="R95" s="150" t="s">
        <v>637</v>
      </c>
      <c r="S95" s="150" t="s">
        <v>638</v>
      </c>
      <c r="T95" s="150" t="s">
        <v>639</v>
      </c>
      <c r="U95" s="242" t="s">
        <v>510</v>
      </c>
      <c r="V95" s="243" t="s">
        <v>179</v>
      </c>
      <c r="W95" s="243" t="s">
        <v>7</v>
      </c>
      <c r="X95" s="244">
        <v>0.4</v>
      </c>
      <c r="Y95" s="243" t="s">
        <v>640</v>
      </c>
      <c r="Z95" s="243" t="s">
        <v>240</v>
      </c>
      <c r="AA95" s="243" t="s">
        <v>241</v>
      </c>
      <c r="AB95" s="245">
        <v>0.1038</v>
      </c>
      <c r="AC95" s="146" t="s">
        <v>242</v>
      </c>
      <c r="AD95" s="246">
        <v>0.104</v>
      </c>
      <c r="AE95" s="148" t="s">
        <v>70</v>
      </c>
      <c r="AF95" s="246">
        <v>0.6</v>
      </c>
      <c r="AG95" s="360" t="s">
        <v>70</v>
      </c>
      <c r="AH95" s="610"/>
      <c r="AI95" s="599"/>
      <c r="AJ95" s="427"/>
      <c r="AK95" s="434"/>
      <c r="AL95" s="681"/>
      <c r="AM95" s="399"/>
      <c r="AN95" s="682"/>
      <c r="AO95" s="669"/>
    </row>
    <row r="96" spans="1:41" ht="82.8">
      <c r="A96" s="597"/>
      <c r="B96" s="445"/>
      <c r="C96" s="445"/>
      <c r="D96" s="445"/>
      <c r="E96" s="469"/>
      <c r="F96" s="470"/>
      <c r="G96" s="439"/>
      <c r="H96" s="476"/>
      <c r="I96" s="439"/>
      <c r="J96" s="470"/>
      <c r="K96" s="439"/>
      <c r="L96" s="440"/>
      <c r="M96" s="241">
        <v>5</v>
      </c>
      <c r="N96" s="427"/>
      <c r="O96" s="427"/>
      <c r="P96" s="150" t="s">
        <v>425</v>
      </c>
      <c r="Q96" s="140" t="s">
        <v>641</v>
      </c>
      <c r="R96" s="150" t="s">
        <v>642</v>
      </c>
      <c r="S96" s="150" t="s">
        <v>643</v>
      </c>
      <c r="T96" s="150" t="s">
        <v>644</v>
      </c>
      <c r="U96" s="242" t="s">
        <v>428</v>
      </c>
      <c r="V96" s="243" t="s">
        <v>14</v>
      </c>
      <c r="W96" s="243" t="s">
        <v>7</v>
      </c>
      <c r="X96" s="244">
        <v>0.25</v>
      </c>
      <c r="Y96" s="243" t="s">
        <v>17</v>
      </c>
      <c r="Z96" s="243" t="s">
        <v>20</v>
      </c>
      <c r="AA96" s="243" t="s">
        <v>443</v>
      </c>
      <c r="AB96" s="245">
        <v>0.104</v>
      </c>
      <c r="AC96" s="96" t="s">
        <v>242</v>
      </c>
      <c r="AD96" s="246">
        <v>0.104</v>
      </c>
      <c r="AE96" s="148" t="s">
        <v>70</v>
      </c>
      <c r="AF96" s="246">
        <v>0.45</v>
      </c>
      <c r="AG96" s="360" t="s">
        <v>70</v>
      </c>
      <c r="AH96" s="610"/>
      <c r="AI96" s="599"/>
      <c r="AJ96" s="427"/>
      <c r="AK96" s="434"/>
      <c r="AL96" s="681"/>
      <c r="AM96" s="399"/>
      <c r="AN96" s="682"/>
      <c r="AO96" s="669"/>
    </row>
    <row r="97" spans="1:41" ht="110.4">
      <c r="A97" s="597"/>
      <c r="B97" s="445"/>
      <c r="C97" s="445"/>
      <c r="D97" s="445"/>
      <c r="E97" s="469"/>
      <c r="F97" s="470"/>
      <c r="G97" s="439"/>
      <c r="H97" s="476"/>
      <c r="I97" s="439"/>
      <c r="J97" s="470"/>
      <c r="K97" s="439"/>
      <c r="L97" s="440"/>
      <c r="M97" s="241">
        <v>6</v>
      </c>
      <c r="N97" s="427"/>
      <c r="O97" s="427"/>
      <c r="P97" s="150" t="s">
        <v>231</v>
      </c>
      <c r="Q97" s="140" t="s">
        <v>641</v>
      </c>
      <c r="R97" s="150" t="s">
        <v>645</v>
      </c>
      <c r="S97" s="150" t="s">
        <v>643</v>
      </c>
      <c r="T97" s="150" t="s">
        <v>646</v>
      </c>
      <c r="U97" s="242" t="s">
        <v>428</v>
      </c>
      <c r="V97" s="243" t="s">
        <v>442</v>
      </c>
      <c r="W97" s="243" t="s">
        <v>539</v>
      </c>
      <c r="X97" s="244">
        <v>0.25</v>
      </c>
      <c r="Y97" s="243" t="s">
        <v>17</v>
      </c>
      <c r="Z97" s="243" t="s">
        <v>20</v>
      </c>
      <c r="AA97" s="243" t="s">
        <v>241</v>
      </c>
      <c r="AB97" s="245">
        <v>0.104</v>
      </c>
      <c r="AC97" s="96" t="s">
        <v>242</v>
      </c>
      <c r="AD97" s="246">
        <v>0.104</v>
      </c>
      <c r="AE97" s="96" t="s">
        <v>571</v>
      </c>
      <c r="AF97" s="246">
        <v>0.33750000000000002</v>
      </c>
      <c r="AG97" s="361" t="s">
        <v>43</v>
      </c>
      <c r="AH97" s="610"/>
      <c r="AI97" s="599"/>
      <c r="AJ97" s="427"/>
      <c r="AK97" s="434"/>
      <c r="AL97" s="681"/>
      <c r="AM97" s="399"/>
      <c r="AN97" s="682"/>
      <c r="AO97" s="669"/>
    </row>
    <row r="98" spans="1:41">
      <c r="A98" s="597"/>
      <c r="B98" s="445" t="s">
        <v>647</v>
      </c>
      <c r="C98" s="445" t="s">
        <v>648</v>
      </c>
      <c r="D98" s="445" t="s">
        <v>649</v>
      </c>
      <c r="E98" s="469">
        <v>3000</v>
      </c>
      <c r="F98" s="470" t="str">
        <f>IF(E98&lt;=0,"",IF(E98&lt;=2,"Muy Baja",IF(E98&lt;=24,"Baja",IF(E98&lt;=500,"Media",IF(E98&lt;=5000,"Alta","Muy Alta")))))</f>
        <v>Alta</v>
      </c>
      <c r="G98" s="439">
        <f>IF(F98="","",IF(F98="Muy Baja",0.2,IF(F98="Baja",0.4,IF(F98="Media",0.6,IF(F98="Alta",0.8,IF(F98="Muy Alta",1,))))))</f>
        <v>0.8</v>
      </c>
      <c r="H98" s="476" t="s">
        <v>126</v>
      </c>
      <c r="I98" s="439" t="str">
        <f>IF(NOT(ISERROR(MATCH(H98,'[10]Tabla Impacto'!$B$221:$B$223,0))),'[10]Tabla Impacto'!$F$223&amp;"Por favor no seleccionar los criterios de impacto(Afectación Económica o presupuestal y Pérdida Reputacional)",H98)</f>
        <v xml:space="preserve">     El riesgo afecta la imagen de la entidad con algunos usuarios de relevancia frente al logro de los objetivos</v>
      </c>
      <c r="J98" s="470" t="str">
        <f>IF(OR(I98='[10]Tabla Impacto'!$C$11,I98='[10]Tabla Impacto'!$D$11),"Leve",IF(OR(I98='[10]Tabla Impacto'!$C$12,I98='[10]Tabla Impacto'!$D$12),"Menor",IF(OR(I98='[10]Tabla Impacto'!$C$13,I98='[10]Tabla Impacto'!$D$13),"Moderado",IF(OR(I98='[10]Tabla Impacto'!$C$14,I98='[10]Tabla Impacto'!$D$14),"Mayor",IF(OR(I98='[10]Tabla Impacto'!$C$15,I98='[10]Tabla Impacto'!$D$15),"Catastrófico","")))))</f>
        <v>Moderado</v>
      </c>
      <c r="K98" s="439">
        <f>IF(J98="","",IF(J98="Leve",0.2,IF(J98="Menor",0.4,IF(J98="Moderado",0.6,IF(J98="Mayor",0.8,IF(J98="Catastrófico",1,))))))</f>
        <v>0.6</v>
      </c>
      <c r="L98" s="440" t="str">
        <f>IF(OR(AND(F98="Muy Baja",J98="Leve"),AND(F98="Muy Baja",J98="Menor"),AND(F98="Baja",J98="Leve")),"Bajo",IF(OR(AND(F98="Muy baja",J98="Moderado"),AND(F98="Baja",J98="Menor"),AND(F98="Baja",J98="Moderado"),AND(F98="Media",J98="Leve"),AND(F98="Media",J98="Menor"),AND(F98="Media",J98="Moderado"),AND(F98="Alta",J98="Leve"),AND(F98="Alta",J98="Menor")),"Moderado",IF(OR(AND(F98="Muy Baja",J98="Mayor"),AND(F98="Baja",J98="Mayor"),AND(F98="Media",J98="Mayor"),AND(F98="Alta",J98="Moderado"),AND(F98="Alta",J98="Mayor"),AND(F98="Muy Alta",J98="Leve"),AND(F98="Muy Alta",J98="Menor"),AND(F98="Muy Alta",J98="Moderado"),AND(F98="Muy Alta",J98="Mayor")),"Alto",IF(OR(AND(F98="Muy Baja",J98="Catastrófico"),AND(F98="Baja",J98="Catastrófico"),AND(F98="Media",J98="Catastrófico"),AND(F98="Alta",J98="Catastrófico"),AND(F98="Muy Alta",J98="Catastrófico")),"Extremo",""))))</f>
        <v>Alto</v>
      </c>
      <c r="M98" s="598">
        <v>1</v>
      </c>
      <c r="N98" s="427" t="s">
        <v>650</v>
      </c>
      <c r="O98" s="427" t="s">
        <v>619</v>
      </c>
      <c r="P98" s="601" t="s">
        <v>399</v>
      </c>
      <c r="Q98" s="601" t="s">
        <v>651</v>
      </c>
      <c r="R98" s="601" t="s">
        <v>652</v>
      </c>
      <c r="S98" s="601" t="s">
        <v>653</v>
      </c>
      <c r="T98" s="601" t="s">
        <v>654</v>
      </c>
      <c r="U98" s="602" t="str">
        <f>IF(OR(V98="Preventivo",V98="Detectivo"),"Probabilidad",IF(V98="Correctivo","Impacto",""))</f>
        <v>Impacto</v>
      </c>
      <c r="V98" s="477" t="s">
        <v>14</v>
      </c>
      <c r="W98" s="477" t="s">
        <v>7</v>
      </c>
      <c r="X98" s="603" t="str">
        <f>IF(AND(V98="Preventivo",W98="Automático"),"50%",IF(AND(V98="Preventivo",W98="Manual"),"40%",IF(AND(V98="Detectivo",W98="Automático"),"40%",IF(AND(V98="Detectivo",W98="Manual"),"30%",IF(AND(V98="Correctivo",W98="Automático"),"35%",IF(AND(V98="Correctivo",W98="Manual"),"25%",""))))))</f>
        <v>25%</v>
      </c>
      <c r="Y98" s="477" t="s">
        <v>17</v>
      </c>
      <c r="Z98" s="477" t="s">
        <v>20</v>
      </c>
      <c r="AA98" s="477" t="s">
        <v>98</v>
      </c>
      <c r="AB98" s="607">
        <f>IFERROR(IF(U98="Probabilidad",(G98-(+G98*X98)),IF(U98="Impacto",G98,"")),"")</f>
        <v>0.8</v>
      </c>
      <c r="AC98" s="589" t="str">
        <f>IFERROR(IF(AB98="","",IF(AB98&lt;=0.2,"Muy Baja",IF(AB98&lt;=0.4,"Baja",IF(AB98&lt;=0.6,"Media",IF(AB98&lt;=0.8,"Alta","Muy Alta"))))),"")</f>
        <v>Alta</v>
      </c>
      <c r="AD98" s="600">
        <f>+AB98</f>
        <v>0.8</v>
      </c>
      <c r="AE98" s="589" t="str">
        <f>IFERROR(IF(AF98="","",IF(AF98&lt;=0.2,"Leve",IF(AF98&lt;=0.4,"Menor",IF(AF98&lt;=0.6,"Moderado",IF(AF98&lt;=0.8,"Mayor","Catastrófico"))))),"")</f>
        <v>Moderado</v>
      </c>
      <c r="AF98" s="600">
        <f>IFERROR(IF(U98="Impacto",(K98-(+K98*X98)),IF(U98="Probabilidad",K98,"")),"")</f>
        <v>0.44999999999999996</v>
      </c>
      <c r="AG98" s="609" t="str">
        <f>IFERROR(IF(OR(AND(AC98="Muy Baja",AE98="Leve"),AND(AC98="Muy Baja",AE98="Menor"),AND(AC98="Baja",AE98="Leve")),"Bajo",IF(OR(AND(AC98="Muy baja",AE98="Moderado"),AND(AC98="Baja",AE98="Menor"),AND(AC98="Baja",AE98="Moderado"),AND(AC98="Media",AE98="Leve"),AND(AC98="Media",AE98="Menor"),AND(AC98="Media",AE98="Moderado"),AND(AC98="Alta",AE98="Leve"),AND(AC98="Alta",AE98="Menor")),"Moderado",IF(OR(AND(AC98="Muy Baja",AE98="Mayor"),AND(AC98="Baja",AE98="Mayor"),AND(AC98="Media",AE98="Mayor"),AND(AC98="Alta",AE98="Moderado"),AND(AC98="Alta",AE98="Mayor"),AND(AC98="Muy Alta",AE98="Leve"),AND(AC98="Muy Alta",AE98="Menor"),AND(AC98="Muy Alta",AE98="Moderado"),AND(AC98="Muy Alta",AE98="Mayor")),"Alto",IF(OR(AND(AC98="Muy Baja",AE98="Catastrófico"),AND(AC98="Baja",AE98="Catastrófico"),AND(AC98="Media",AE98="Catastrófico"),AND(AC98="Alta",AE98="Catastrófico"),AND(AC98="Muy Alta",AE98="Catastrófico")),"Extremo","")))),"")</f>
        <v>Alto</v>
      </c>
      <c r="AH98" s="477" t="s">
        <v>113</v>
      </c>
      <c r="AI98" s="599" t="s">
        <v>655</v>
      </c>
      <c r="AJ98" s="427" t="s">
        <v>190</v>
      </c>
      <c r="AK98" s="434" t="s">
        <v>190</v>
      </c>
      <c r="AL98" s="681" t="s">
        <v>991</v>
      </c>
      <c r="AM98" s="399"/>
      <c r="AN98" s="682"/>
      <c r="AO98" s="669"/>
    </row>
    <row r="99" spans="1:41">
      <c r="A99" s="597"/>
      <c r="B99" s="445"/>
      <c r="C99" s="445"/>
      <c r="D99" s="445"/>
      <c r="E99" s="469"/>
      <c r="F99" s="470"/>
      <c r="G99" s="439"/>
      <c r="H99" s="476"/>
      <c r="I99" s="439">
        <f>IF(NOT(ISERROR(MATCH(H99,_xlfn.ANCHORARRAY(#REF!),0))),#REF!&amp;"Por favor no seleccionar los criterios de impacto",H99)</f>
        <v>0</v>
      </c>
      <c r="J99" s="470"/>
      <c r="K99" s="439"/>
      <c r="L99" s="440"/>
      <c r="M99" s="598"/>
      <c r="N99" s="427"/>
      <c r="O99" s="427"/>
      <c r="P99" s="601"/>
      <c r="Q99" s="601"/>
      <c r="R99" s="601"/>
      <c r="S99" s="601"/>
      <c r="T99" s="601"/>
      <c r="U99" s="602"/>
      <c r="V99" s="477"/>
      <c r="W99" s="477"/>
      <c r="X99" s="603"/>
      <c r="Y99" s="477"/>
      <c r="Z99" s="477"/>
      <c r="AA99" s="477"/>
      <c r="AB99" s="607"/>
      <c r="AC99" s="589"/>
      <c r="AD99" s="600"/>
      <c r="AE99" s="589"/>
      <c r="AF99" s="600"/>
      <c r="AG99" s="609"/>
      <c r="AH99" s="477"/>
      <c r="AI99" s="599"/>
      <c r="AJ99" s="427"/>
      <c r="AK99" s="434"/>
      <c r="AL99" s="681"/>
      <c r="AM99" s="399"/>
      <c r="AN99" s="682"/>
      <c r="AO99" s="669"/>
    </row>
    <row r="100" spans="1:41">
      <c r="A100" s="597"/>
      <c r="B100" s="445"/>
      <c r="C100" s="445"/>
      <c r="D100" s="445"/>
      <c r="E100" s="469"/>
      <c r="F100" s="470"/>
      <c r="G100" s="439"/>
      <c r="H100" s="476"/>
      <c r="I100" s="439">
        <f>IF(NOT(ISERROR(MATCH(H100,_xlfn.ANCHORARRAY(#REF!),0))),#REF!&amp;"Por favor no seleccionar los criterios de impacto",H100)</f>
        <v>0</v>
      </c>
      <c r="J100" s="470"/>
      <c r="K100" s="439"/>
      <c r="L100" s="440"/>
      <c r="M100" s="598"/>
      <c r="N100" s="427"/>
      <c r="O100" s="427"/>
      <c r="P100" s="601"/>
      <c r="Q100" s="601"/>
      <c r="R100" s="601"/>
      <c r="S100" s="601"/>
      <c r="T100" s="601"/>
      <c r="U100" s="602"/>
      <c r="V100" s="477"/>
      <c r="W100" s="477"/>
      <c r="X100" s="603"/>
      <c r="Y100" s="477"/>
      <c r="Z100" s="477"/>
      <c r="AA100" s="477"/>
      <c r="AB100" s="607"/>
      <c r="AC100" s="589"/>
      <c r="AD100" s="600"/>
      <c r="AE100" s="589"/>
      <c r="AF100" s="600"/>
      <c r="AG100" s="609"/>
      <c r="AH100" s="477"/>
      <c r="AI100" s="599"/>
      <c r="AJ100" s="427"/>
      <c r="AK100" s="434"/>
      <c r="AL100" s="681"/>
      <c r="AM100" s="399"/>
      <c r="AN100" s="682"/>
      <c r="AO100" s="669"/>
    </row>
    <row r="101" spans="1:41" ht="72" customHeight="1">
      <c r="A101" s="597"/>
      <c r="B101" s="445"/>
      <c r="C101" s="445"/>
      <c r="D101" s="445"/>
      <c r="E101" s="469"/>
      <c r="F101" s="470"/>
      <c r="G101" s="439"/>
      <c r="H101" s="476"/>
      <c r="I101" s="439"/>
      <c r="J101" s="470"/>
      <c r="K101" s="439"/>
      <c r="L101" s="440"/>
      <c r="M101" s="241">
        <v>2</v>
      </c>
      <c r="N101" s="427"/>
      <c r="O101" s="427"/>
      <c r="P101" s="150" t="s">
        <v>573</v>
      </c>
      <c r="Q101" s="150" t="s">
        <v>656</v>
      </c>
      <c r="R101" s="150" t="s">
        <v>657</v>
      </c>
      <c r="S101" s="150" t="s">
        <v>658</v>
      </c>
      <c r="T101" s="150" t="s">
        <v>659</v>
      </c>
      <c r="U101" s="242" t="s">
        <v>428</v>
      </c>
      <c r="V101" s="243" t="s">
        <v>14</v>
      </c>
      <c r="W101" s="243" t="s">
        <v>7</v>
      </c>
      <c r="X101" s="244">
        <v>0.25</v>
      </c>
      <c r="Y101" s="243" t="s">
        <v>17</v>
      </c>
      <c r="Z101" s="243" t="s">
        <v>20</v>
      </c>
      <c r="AA101" s="243" t="s">
        <v>241</v>
      </c>
      <c r="AB101" s="245">
        <v>0.8</v>
      </c>
      <c r="AC101" s="359" t="s">
        <v>4</v>
      </c>
      <c r="AD101" s="246">
        <v>0.8</v>
      </c>
      <c r="AE101" s="96" t="s">
        <v>571</v>
      </c>
      <c r="AF101" s="246">
        <v>0.33750000000000002</v>
      </c>
      <c r="AG101" s="360" t="s">
        <v>70</v>
      </c>
      <c r="AH101" s="477"/>
      <c r="AI101" s="599"/>
      <c r="AJ101" s="427"/>
      <c r="AK101" s="434"/>
      <c r="AL101" s="681"/>
      <c r="AM101" s="399"/>
      <c r="AN101" s="682"/>
      <c r="AO101" s="669"/>
    </row>
    <row r="102" spans="1:41" ht="83.4" customHeight="1">
      <c r="A102" s="597"/>
      <c r="B102" s="445"/>
      <c r="C102" s="445"/>
      <c r="D102" s="445"/>
      <c r="E102" s="469"/>
      <c r="F102" s="470"/>
      <c r="G102" s="439"/>
      <c r="H102" s="476"/>
      <c r="I102" s="439"/>
      <c r="J102" s="470"/>
      <c r="K102" s="439"/>
      <c r="L102" s="440"/>
      <c r="M102" s="248">
        <v>3</v>
      </c>
      <c r="N102" s="427"/>
      <c r="O102" s="427"/>
      <c r="P102" s="150" t="s">
        <v>363</v>
      </c>
      <c r="Q102" s="150" t="s">
        <v>626</v>
      </c>
      <c r="R102" s="150" t="s">
        <v>627</v>
      </c>
      <c r="S102" s="150" t="s">
        <v>628</v>
      </c>
      <c r="T102" s="150" t="s">
        <v>629</v>
      </c>
      <c r="U102" s="242" t="s">
        <v>510</v>
      </c>
      <c r="V102" s="243" t="s">
        <v>179</v>
      </c>
      <c r="W102" s="243" t="s">
        <v>7</v>
      </c>
      <c r="X102" s="244">
        <v>0.4</v>
      </c>
      <c r="Y102" s="243" t="s">
        <v>630</v>
      </c>
      <c r="Z102" s="243" t="s">
        <v>240</v>
      </c>
      <c r="AA102" s="243" t="s">
        <v>241</v>
      </c>
      <c r="AB102" s="245">
        <v>0.48</v>
      </c>
      <c r="AC102" s="148" t="s">
        <v>96</v>
      </c>
      <c r="AD102" s="246">
        <v>0.48</v>
      </c>
      <c r="AE102" s="96" t="s">
        <v>571</v>
      </c>
      <c r="AF102" s="246">
        <v>0.33750000000000002</v>
      </c>
      <c r="AG102" s="360" t="s">
        <v>70</v>
      </c>
      <c r="AH102" s="477"/>
      <c r="AI102" s="599"/>
      <c r="AJ102" s="427"/>
      <c r="AK102" s="434"/>
      <c r="AL102" s="681"/>
      <c r="AM102" s="399"/>
      <c r="AN102" s="682"/>
      <c r="AO102" s="669"/>
    </row>
    <row r="103" spans="1:41" ht="128.25" customHeight="1">
      <c r="A103" s="438" t="s">
        <v>660</v>
      </c>
      <c r="B103" s="565" t="s">
        <v>1159</v>
      </c>
      <c r="C103" s="113" t="s">
        <v>1160</v>
      </c>
      <c r="D103" s="120" t="s">
        <v>661</v>
      </c>
      <c r="E103" s="513" t="s">
        <v>662</v>
      </c>
      <c r="F103" s="605" t="s">
        <v>663</v>
      </c>
      <c r="G103" s="551">
        <v>0.8</v>
      </c>
      <c r="H103" s="551" t="s">
        <v>1145</v>
      </c>
      <c r="I103" s="551" t="str">
        <f>IF(NOT(ISERROR(MATCH(H103,'[11]Tabla Impacto'!$B$221:$B$223,0))),'[11]Tabla Impacto'!$F$223&amp;"Por favor no seleccionar los criterios de impacto(Afectación Económica o presupuestal y Pérdida Reputacional)",H103)</f>
        <v xml:space="preserve">     El riesgo afecta la imagen de la entidad internamente, de conocimiento general, nivel interno, de junta dircetiva y accionistas y/o de proveedores</v>
      </c>
      <c r="J103" s="624" t="str">
        <f>IF(OR(I103='[11]Tabla Impacto'!$C$11,I103='[11]Tabla Impacto'!$D$11),"Leve",IF(OR(I103='[11]Tabla Impacto'!$C$12,I103='[11]Tabla Impacto'!$D$12),"Menor",IF(OR(I103='[11]Tabla Impacto'!$C$13,I103='[11]Tabla Impacto'!$D$13),"Moderado",IF(OR(I103='[11]Tabla Impacto'!$C$14,I103='[11]Tabla Impacto'!$D$14),"Mayor",IF(OR(I103='[11]Tabla Impacto'!$C$15,I103='[11]Tabla Impacto'!$D$15),"Catastrófico","")))))</f>
        <v/>
      </c>
      <c r="K103" s="551" t="str">
        <f>IF(J103="","",IF(J103="Leve",0.2,IF(J103="Menor",0.4,IF(J103="Moderado",0.6,IF(J103="Mayor",0.8,IF(J103="Catastrófico",1,))))))</f>
        <v/>
      </c>
      <c r="L103" s="540" t="s">
        <v>70</v>
      </c>
      <c r="M103" s="118">
        <v>1</v>
      </c>
      <c r="N103" s="505" t="s">
        <v>1161</v>
      </c>
      <c r="O103" s="186" t="s">
        <v>664</v>
      </c>
      <c r="P103" s="186" t="s">
        <v>494</v>
      </c>
      <c r="Q103" s="195" t="s">
        <v>1162</v>
      </c>
      <c r="R103" s="195" t="s">
        <v>665</v>
      </c>
      <c r="S103" s="195" t="s">
        <v>666</v>
      </c>
      <c r="T103" s="195" t="s">
        <v>667</v>
      </c>
      <c r="U103" s="249" t="str">
        <f t="shared" ref="U103:U115" si="53">IF(OR(V103="Preventivo",V103="Detectivo"),"Probabilidad",IF(V103="Correctivo","Impacto",""))</f>
        <v>Probabilidad</v>
      </c>
      <c r="V103" s="250" t="s">
        <v>13</v>
      </c>
      <c r="W103" s="250" t="s">
        <v>7</v>
      </c>
      <c r="X103" s="251" t="str">
        <f>IF(AND(V103="Preventivo",W103="Automático"),"50%",IF(AND(V103="Preventivo",W103="Manual"),"40%",IF(AND(V103="Detectivo",W103="Automático"),"40%",IF(AND(V103="Detectivo",W103="Manual"),"30%",IF(AND(V103="Correctivo",W103="Automático"),"35%",IF(AND(V103="Correctivo",W103="Manual"),"25%",""))))))</f>
        <v>30%</v>
      </c>
      <c r="Y103" s="250" t="s">
        <v>17</v>
      </c>
      <c r="Z103" s="250" t="s">
        <v>20</v>
      </c>
      <c r="AA103" s="250" t="s">
        <v>98</v>
      </c>
      <c r="AB103" s="252">
        <v>0.24</v>
      </c>
      <c r="AC103" s="253" t="str">
        <f t="shared" ref="AC103" si="54">IFERROR(IF(AB103="","",IF(AB103&lt;=0.2,"Muy Baja",IF(AB103&lt;=0.4,"Baja",IF(AB103&lt;=0.6,"Media",IF(AB103&lt;=0.8,"Alta","Muy Alta"))))),"")</f>
        <v>Baja</v>
      </c>
      <c r="AD103" s="251">
        <f>+AB103</f>
        <v>0.24</v>
      </c>
      <c r="AE103" s="356" t="str">
        <f t="shared" ref="AE103:AE107" si="55">IFERROR(IF(AF103="","",IF(AF103&lt;=0.2,"Leve",IF(AF103&lt;=0.4,"Menor",IF(AF103&lt;=0.6,"Moderado",IF(AF103&lt;=0.8,"Mayor","Catastrófico"))))),"")</f>
        <v/>
      </c>
      <c r="AF103" s="251" t="str">
        <f>IFERROR(IF(U103="Impacto",(K103-(+K103*X103)),IF(U103="Probabilidad",K103,"")),"")</f>
        <v/>
      </c>
      <c r="AG103" s="357" t="str">
        <f t="shared" ref="AG103:AG104" si="56">IFERROR(IF(OR(AND(AC103="Muy Baja",AE103="Leve"),AND(AC103="Muy Baja",AE103="Menor"),AND(AC103="Baja",AE103="Leve")),"Bajo",IF(OR(AND(AC103="Muy baja",AE103="Moderado"),AND(AC103="Baja",AE103="Menor"),AND(AC103="Baja",AE103="Moderado"),AND(AC103="Media",AE103="Leve"),AND(AC103="Media",AE103="Menor"),AND(AC103="Media",AE103="Moderado"),AND(AC103="Alta",AE103="Leve"),AND(AC103="Alta",AE103="Menor")),"Moderado",IF(OR(AND(AC103="Muy Baja",AE103="Mayor"),AND(AC103="Baja",AE103="Mayor"),AND(AC103="Media",AE103="Mayor"),AND(AC103="Alta",AE103="Moderado"),AND(AC103="Alta",AE103="Mayor"),AND(AC103="Muy Alta",AE103="Leve"),AND(AC103="Muy Alta",AE103="Menor"),AND(AC103="Muy Alta",AE103="Moderado"),AND(AC103="Muy Alta",AE103="Mayor")),"Alto",IF(OR(AND(AC103="Muy Baja",AE103="Catastrófico"),AND(AC103="Baja",AE103="Catastrófico"),AND(AC103="Media",AE103="Catastrófico"),AND(AC103="Alta",AE103="Catastrófico"),AND(AC103="Muy Alta",AE103="Catastrófico")),"Extremo","")))),"")</f>
        <v/>
      </c>
      <c r="AH103" s="611" t="s">
        <v>29</v>
      </c>
      <c r="AI103" s="621" t="s">
        <v>668</v>
      </c>
      <c r="AJ103" s="621" t="s">
        <v>180</v>
      </c>
      <c r="AK103" s="622" t="s">
        <v>258</v>
      </c>
      <c r="AL103" s="254" t="s">
        <v>669</v>
      </c>
      <c r="AM103" s="307" t="s">
        <v>1163</v>
      </c>
      <c r="AN103" s="308" t="s">
        <v>975</v>
      </c>
      <c r="AO103" s="317" t="s">
        <v>1036</v>
      </c>
    </row>
    <row r="104" spans="1:41" ht="114" customHeight="1">
      <c r="A104" s="438"/>
      <c r="B104" s="546"/>
      <c r="C104" s="505" t="s">
        <v>670</v>
      </c>
      <c r="D104" s="505" t="s">
        <v>671</v>
      </c>
      <c r="E104" s="604"/>
      <c r="F104" s="606"/>
      <c r="G104" s="546"/>
      <c r="H104" s="546"/>
      <c r="I104" s="546"/>
      <c r="J104" s="625"/>
      <c r="K104" s="546"/>
      <c r="L104" s="546"/>
      <c r="M104" s="118">
        <v>2</v>
      </c>
      <c r="N104" s="546"/>
      <c r="O104" s="100" t="s">
        <v>664</v>
      </c>
      <c r="P104" s="100" t="s">
        <v>363</v>
      </c>
      <c r="Q104" s="100" t="s">
        <v>1164</v>
      </c>
      <c r="R104" s="100" t="s">
        <v>672</v>
      </c>
      <c r="S104" s="100" t="s">
        <v>1165</v>
      </c>
      <c r="T104" s="100" t="s">
        <v>673</v>
      </c>
      <c r="U104" s="118" t="str">
        <f>IF(OR(V104="Preventivo",V104="Detectivo"),"Probabilidad",IF(V104="Correctivo","Impacto",""))</f>
        <v>Probabilidad</v>
      </c>
      <c r="V104" s="213" t="s">
        <v>13</v>
      </c>
      <c r="W104" s="213" t="s">
        <v>7</v>
      </c>
      <c r="X104" s="117">
        <v>0.3</v>
      </c>
      <c r="Y104" s="213" t="s">
        <v>17</v>
      </c>
      <c r="Z104" s="213" t="s">
        <v>20</v>
      </c>
      <c r="AA104" s="213" t="s">
        <v>98</v>
      </c>
      <c r="AB104" s="220">
        <v>0.16800000000000001</v>
      </c>
      <c r="AC104" s="214" t="str">
        <f>IFERROR(IF(AB104="","",IF(AB104&lt;=0.2,"Muy Baja",IF(AB104&lt;=0.4,"Baja",IF(AB104&lt;=0.6,"Media",IF(AB104&lt;=0.8,"Alta","Muy Alta"))))),"")</f>
        <v>Muy Baja</v>
      </c>
      <c r="AD104" s="117" t="s">
        <v>674</v>
      </c>
      <c r="AE104" s="358" t="str">
        <f t="shared" si="55"/>
        <v/>
      </c>
      <c r="AF104" s="117" t="str">
        <f>IFERROR(IF(AND(U103="Impacto",U104="Impacto"),(AF103-(+AF103*X104)),IF(U104="Impacto",(#REF!-(+#REF!*X104)),IF(U104="Probabilidad",AF103,""))),"")</f>
        <v/>
      </c>
      <c r="AG104" s="256" t="str">
        <f t="shared" si="56"/>
        <v/>
      </c>
      <c r="AH104" s="546"/>
      <c r="AI104" s="505"/>
      <c r="AJ104" s="604"/>
      <c r="AK104" s="623"/>
      <c r="AL104" s="419" t="s">
        <v>675</v>
      </c>
      <c r="AM104" s="301" t="s">
        <v>1166</v>
      </c>
      <c r="AN104" s="309" t="s">
        <v>1167</v>
      </c>
      <c r="AO104" s="399" t="s">
        <v>1168</v>
      </c>
    </row>
    <row r="105" spans="1:41" ht="110.25" customHeight="1">
      <c r="A105" s="438"/>
      <c r="B105" s="546"/>
      <c r="C105" s="505"/>
      <c r="D105" s="505"/>
      <c r="E105" s="604"/>
      <c r="F105" s="606"/>
      <c r="G105" s="546"/>
      <c r="H105" s="546"/>
      <c r="I105" s="546"/>
      <c r="J105" s="625"/>
      <c r="K105" s="546"/>
      <c r="L105" s="546"/>
      <c r="M105" s="118">
        <v>3</v>
      </c>
      <c r="N105" s="546"/>
      <c r="O105" s="65" t="s">
        <v>664</v>
      </c>
      <c r="P105" s="65" t="s">
        <v>284</v>
      </c>
      <c r="Q105" s="100" t="s">
        <v>676</v>
      </c>
      <c r="R105" s="100" t="s">
        <v>677</v>
      </c>
      <c r="S105" s="100" t="s">
        <v>1169</v>
      </c>
      <c r="T105" s="65" t="s">
        <v>678</v>
      </c>
      <c r="U105" s="118" t="str">
        <f>IF(OR(V105="Preventivo",V105="Detectivo"),"Probabilidad",IF(V105="Correctivo","Impacto",""))</f>
        <v>Probabilidad</v>
      </c>
      <c r="V105" s="213" t="s">
        <v>13</v>
      </c>
      <c r="W105" s="213" t="s">
        <v>7</v>
      </c>
      <c r="X105" s="117">
        <v>0.3</v>
      </c>
      <c r="Y105" s="213" t="s">
        <v>17</v>
      </c>
      <c r="Z105" s="213" t="s">
        <v>20</v>
      </c>
      <c r="AA105" s="213" t="s">
        <v>98</v>
      </c>
      <c r="AB105" s="220" t="s">
        <v>679</v>
      </c>
      <c r="AC105" s="255" t="s">
        <v>204</v>
      </c>
      <c r="AD105" s="117" t="s">
        <v>679</v>
      </c>
      <c r="AE105" s="214" t="str">
        <f t="shared" si="55"/>
        <v>Menor</v>
      </c>
      <c r="AF105" s="117">
        <v>0.4</v>
      </c>
      <c r="AG105" s="215" t="s">
        <v>71</v>
      </c>
      <c r="AH105" s="546"/>
      <c r="AI105" s="505"/>
      <c r="AJ105" s="604"/>
      <c r="AK105" s="623"/>
      <c r="AL105" s="420"/>
      <c r="AM105" s="301" t="s">
        <v>1170</v>
      </c>
      <c r="AN105" s="309" t="s">
        <v>1167</v>
      </c>
      <c r="AO105" s="399"/>
    </row>
    <row r="106" spans="1:41" ht="110.25" customHeight="1">
      <c r="A106" s="438"/>
      <c r="B106" s="546"/>
      <c r="C106" s="546"/>
      <c r="D106" s="107" t="s">
        <v>680</v>
      </c>
      <c r="E106" s="604"/>
      <c r="F106" s="606"/>
      <c r="G106" s="546"/>
      <c r="H106" s="546"/>
      <c r="I106" s="546"/>
      <c r="J106" s="625"/>
      <c r="K106" s="546"/>
      <c r="L106" s="546"/>
      <c r="M106" s="118">
        <v>4</v>
      </c>
      <c r="N106" s="546"/>
      <c r="O106" s="65" t="s">
        <v>664</v>
      </c>
      <c r="P106" s="65" t="s">
        <v>494</v>
      </c>
      <c r="Q106" s="103" t="s">
        <v>681</v>
      </c>
      <c r="R106" s="103" t="s">
        <v>1171</v>
      </c>
      <c r="S106" s="103" t="s">
        <v>1172</v>
      </c>
      <c r="T106" s="65" t="s">
        <v>1173</v>
      </c>
      <c r="U106" s="118" t="str">
        <f t="shared" si="53"/>
        <v>Impacto</v>
      </c>
      <c r="V106" s="213" t="s">
        <v>14</v>
      </c>
      <c r="W106" s="213" t="s">
        <v>7</v>
      </c>
      <c r="X106" s="117">
        <v>0.25</v>
      </c>
      <c r="Y106" s="213" t="s">
        <v>17</v>
      </c>
      <c r="Z106" s="213" t="s">
        <v>20</v>
      </c>
      <c r="AA106" s="213" t="s">
        <v>98</v>
      </c>
      <c r="AB106" s="220" t="s">
        <v>679</v>
      </c>
      <c r="AC106" s="255" t="s">
        <v>682</v>
      </c>
      <c r="AD106" s="117" t="s">
        <v>679</v>
      </c>
      <c r="AE106" s="358" t="str">
        <f t="shared" si="55"/>
        <v/>
      </c>
      <c r="AF106" s="117" t="str">
        <f>IFERROR(IF(AND(U104="Impacto",U106="Impacto"),(AF104-(+AF104*X106)),IF(AND(U104="Probabilidad",U106="Impacto"),(AF103-(+AF103*X106)),IF(U106="Probabilidad",AF104,""))),"")</f>
        <v/>
      </c>
      <c r="AG106" s="215" t="s">
        <v>71</v>
      </c>
      <c r="AH106" s="546"/>
      <c r="AI106" s="505"/>
      <c r="AJ106" s="604"/>
      <c r="AK106" s="623"/>
      <c r="AL106" s="421"/>
      <c r="AM106" s="301" t="s">
        <v>1174</v>
      </c>
      <c r="AN106" s="309" t="s">
        <v>1167</v>
      </c>
      <c r="AO106" s="399"/>
    </row>
    <row r="107" spans="1:41" ht="151.80000000000001">
      <c r="A107" s="438"/>
      <c r="B107" s="513" t="s">
        <v>683</v>
      </c>
      <c r="C107" s="513" t="s">
        <v>684</v>
      </c>
      <c r="D107" s="116" t="s">
        <v>685</v>
      </c>
      <c r="E107" s="545" t="s">
        <v>417</v>
      </c>
      <c r="F107" s="624" t="s">
        <v>534</v>
      </c>
      <c r="G107" s="551">
        <v>0.6</v>
      </c>
      <c r="H107" s="551" t="s">
        <v>124</v>
      </c>
      <c r="I107" s="551" t="str">
        <f>IF(NOT(ISERROR(MATCH(H107,'[11]Tabla Impacto'!$B$221:$B$223,0))),'[11]Tabla Impacto'!$F$223&amp;"Por favor no seleccionar los criterios de impacto(Afectación Económica o presupuestal y Pérdida Reputacional)",H107)</f>
        <v xml:space="preserve">     El riesgo afecta la imagen de alguna área de la organización</v>
      </c>
      <c r="J107" s="553" t="str">
        <f>IF(OR(I107='[11]Tabla Impacto'!$C$11,I107='[11]Tabla Impacto'!$D$11),"Leve",IF(OR(I107='[11]Tabla Impacto'!$C$12,I107='[11]Tabla Impacto'!$D$12),"Menor",IF(OR(I107='[11]Tabla Impacto'!$C$13,I107='[11]Tabla Impacto'!$D$13),"Moderado",IF(OR(I107='[11]Tabla Impacto'!$C$14,I107='[11]Tabla Impacto'!$D$14),"Mayor",IF(OR(I107='[11]Tabla Impacto'!$C$15,I107='[11]Tabla Impacto'!$D$15),"Catastrófico","")))))</f>
        <v>Leve</v>
      </c>
      <c r="K107" s="551">
        <f>IF(J107="","",IF(J107="Leve",0.2,IF(J107="Menor",0.4,IF(J107="Moderado",0.6,IF(J107="Mayor",0.8,IF(J107="Catastrófico",1,))))))</f>
        <v>0.2</v>
      </c>
      <c r="L107" s="540" t="s">
        <v>70</v>
      </c>
      <c r="M107" s="118">
        <v>1</v>
      </c>
      <c r="N107" s="100" t="s">
        <v>686</v>
      </c>
      <c r="O107" s="100" t="s">
        <v>687</v>
      </c>
      <c r="P107" s="100" t="s">
        <v>231</v>
      </c>
      <c r="Q107" s="103" t="s">
        <v>974</v>
      </c>
      <c r="R107" s="103" t="s">
        <v>1175</v>
      </c>
      <c r="S107" s="103" t="s">
        <v>1176</v>
      </c>
      <c r="T107" s="103" t="s">
        <v>688</v>
      </c>
      <c r="U107" s="118" t="str">
        <f t="shared" si="53"/>
        <v>Probabilidad</v>
      </c>
      <c r="V107" s="213" t="s">
        <v>12</v>
      </c>
      <c r="W107" s="213" t="s">
        <v>7</v>
      </c>
      <c r="X107" s="117" t="str">
        <f t="shared" ref="X107" si="57">IF(AND(V107="Preventivo",W107="Automático"),"50%",IF(AND(V107="Preventivo",W107="Manual"),"40%",IF(AND(V107="Detectivo",W107="Automático"),"40%",IF(AND(V107="Detectivo",W107="Manual"),"30%",IF(AND(V107="Correctivo",W107="Automático"),"35%",IF(AND(V107="Correctivo",W107="Manual"),"25%",""))))))</f>
        <v>40%</v>
      </c>
      <c r="Y107" s="213" t="s">
        <v>17</v>
      </c>
      <c r="Z107" s="213" t="s">
        <v>20</v>
      </c>
      <c r="AA107" s="213" t="s">
        <v>98</v>
      </c>
      <c r="AB107" s="220">
        <f>IFERROR(IF(U107="Probabilidad",(G107-(+G107*X107)),IF(U107="Impacto",G107,"")),"")</f>
        <v>0.36</v>
      </c>
      <c r="AC107" s="255" t="s">
        <v>682</v>
      </c>
      <c r="AD107" s="117">
        <v>0.36</v>
      </c>
      <c r="AE107" s="214" t="str">
        <f t="shared" si="55"/>
        <v>Leve</v>
      </c>
      <c r="AF107" s="117">
        <f>IFERROR(IF(U107="Impacto",(K107-(+K107*X107)),IF(U107="Probabilidad",K107,"")),"")</f>
        <v>0.2</v>
      </c>
      <c r="AG107" s="215" t="s">
        <v>71</v>
      </c>
      <c r="AH107" s="547" t="s">
        <v>29</v>
      </c>
      <c r="AI107" s="513" t="s">
        <v>689</v>
      </c>
      <c r="AJ107" s="513" t="s">
        <v>690</v>
      </c>
      <c r="AK107" s="640" t="s">
        <v>258</v>
      </c>
      <c r="AL107" s="422" t="s">
        <v>691</v>
      </c>
      <c r="AM107" s="301" t="s">
        <v>976</v>
      </c>
      <c r="AN107" s="309" t="s">
        <v>977</v>
      </c>
      <c r="AO107" s="399" t="s">
        <v>1177</v>
      </c>
    </row>
    <row r="108" spans="1:41" ht="110.4">
      <c r="A108" s="438"/>
      <c r="B108" s="513"/>
      <c r="C108" s="513"/>
      <c r="D108" s="116" t="s">
        <v>692</v>
      </c>
      <c r="E108" s="545"/>
      <c r="F108" s="624"/>
      <c r="G108" s="551"/>
      <c r="H108" s="551"/>
      <c r="I108" s="551"/>
      <c r="J108" s="553"/>
      <c r="K108" s="551"/>
      <c r="L108" s="540"/>
      <c r="M108" s="118">
        <v>2</v>
      </c>
      <c r="N108" s="100" t="s">
        <v>693</v>
      </c>
      <c r="O108" s="100" t="s">
        <v>694</v>
      </c>
      <c r="P108" s="100" t="s">
        <v>231</v>
      </c>
      <c r="Q108" s="103" t="s">
        <v>695</v>
      </c>
      <c r="R108" s="100" t="s">
        <v>696</v>
      </c>
      <c r="S108" s="100" t="s">
        <v>697</v>
      </c>
      <c r="T108" s="100" t="s">
        <v>698</v>
      </c>
      <c r="U108" s="118" t="str">
        <f t="shared" si="53"/>
        <v>Probabilidad</v>
      </c>
      <c r="V108" s="213" t="s">
        <v>12</v>
      </c>
      <c r="W108" s="213" t="s">
        <v>7</v>
      </c>
      <c r="X108" s="117">
        <v>0.4</v>
      </c>
      <c r="Y108" s="213" t="s">
        <v>17</v>
      </c>
      <c r="Z108" s="213" t="s">
        <v>20</v>
      </c>
      <c r="AA108" s="213" t="s">
        <v>98</v>
      </c>
      <c r="AB108" s="220" t="s">
        <v>699</v>
      </c>
      <c r="AC108" s="255" t="s">
        <v>682</v>
      </c>
      <c r="AD108" s="117">
        <v>0.216</v>
      </c>
      <c r="AE108" s="214" t="s">
        <v>243</v>
      </c>
      <c r="AF108" s="117">
        <v>0.2</v>
      </c>
      <c r="AG108" s="256" t="s">
        <v>700</v>
      </c>
      <c r="AH108" s="547"/>
      <c r="AI108" s="513"/>
      <c r="AJ108" s="513"/>
      <c r="AK108" s="640"/>
      <c r="AL108" s="423"/>
      <c r="AM108" s="310" t="s">
        <v>978</v>
      </c>
      <c r="AN108" s="311" t="s">
        <v>979</v>
      </c>
      <c r="AO108" s="399"/>
    </row>
    <row r="109" spans="1:41" ht="72">
      <c r="A109" s="438" t="s">
        <v>701</v>
      </c>
      <c r="B109" s="626" t="s">
        <v>1006</v>
      </c>
      <c r="C109" s="626" t="s">
        <v>702</v>
      </c>
      <c r="D109" s="84" t="s">
        <v>703</v>
      </c>
      <c r="E109" s="627">
        <v>4500</v>
      </c>
      <c r="F109" s="618" t="str">
        <f>IF(E109&lt;=0,"",IF(E109&lt;=2,"Muy Baja",IF(E109&lt;=24,"Baja",IF(E109&lt;=500,"Media",IF(E109&lt;=5000,"Alta","Muy Alta")))))</f>
        <v>Alta</v>
      </c>
      <c r="G109" s="517">
        <v>0.8</v>
      </c>
      <c r="H109" s="616" t="s">
        <v>127</v>
      </c>
      <c r="I109" s="517" t="str">
        <f>IF(NOT(ISERROR(MATCH(H109,'[12]Tabla Impacto'!$B$221:$B$223,0))),'[12]Tabla Impacto'!$F$223&amp;"Por favor no seleccionar los criterios de impacto(Afectación Económica o presupuestal y Pérdida Reputacional)",H109)</f>
        <v xml:space="preserve">     El riesgo afecta la imagen de de la entidad con efecto publicitario sostenido a nivel de sector administrativo, nivel departamental o municipal</v>
      </c>
      <c r="J109" s="617" t="s">
        <v>704</v>
      </c>
      <c r="K109" s="517">
        <v>0.8</v>
      </c>
      <c r="L109" s="619" t="s">
        <v>705</v>
      </c>
      <c r="M109" s="76">
        <v>1</v>
      </c>
      <c r="N109" s="106" t="s">
        <v>706</v>
      </c>
      <c r="O109" s="100" t="s">
        <v>707</v>
      </c>
      <c r="P109" s="100" t="s">
        <v>708</v>
      </c>
      <c r="Q109" s="100" t="s">
        <v>709</v>
      </c>
      <c r="R109" s="100" t="s">
        <v>710</v>
      </c>
      <c r="S109" s="100" t="s">
        <v>711</v>
      </c>
      <c r="T109" s="100" t="s">
        <v>538</v>
      </c>
      <c r="U109" s="144" t="str">
        <f t="shared" si="53"/>
        <v>Probabilidad</v>
      </c>
      <c r="V109" s="197" t="s">
        <v>13</v>
      </c>
      <c r="W109" s="197" t="s">
        <v>7</v>
      </c>
      <c r="X109" s="147" t="str">
        <f>IF(AND(V109="Preventivo",W109="Automático"),"50%",IF(AND(V109="Preventivo",W109="Manual"),"40%",IF(AND(V109="Detectivo",W109="Automático"),"40%",IF(AND(V109="Detectivo",W109="Manual"),"30%",IF(AND(V109="Correctivo",W109="Automático"),"35%",IF(AND(V109="Correctivo",W109="Manual"),"25%",""))))))</f>
        <v>30%</v>
      </c>
      <c r="Y109" s="197" t="s">
        <v>17</v>
      </c>
      <c r="Z109" s="197" t="s">
        <v>20</v>
      </c>
      <c r="AA109" s="197" t="s">
        <v>98</v>
      </c>
      <c r="AB109" s="145">
        <f>IFERROR(IF(U109="Probabilidad",(G109-(+G109*X109)),IF(U109="Impacto",G109,"")),"")</f>
        <v>0.56000000000000005</v>
      </c>
      <c r="AC109" s="257" t="str">
        <f>IFERROR(IF(AB109="","",IF(AB109&lt;=0.2,"Muy Baja",IF(AB109&lt;=0.4,"Baja",IF(AB109&lt;=0.6,"Media",IF(AB109&lt;=0.8,"Alta","Muy Alta"))))),"")</f>
        <v>Media</v>
      </c>
      <c r="AD109" s="147">
        <f>+AB109</f>
        <v>0.56000000000000005</v>
      </c>
      <c r="AE109" s="257" t="str">
        <f>IFERROR(IF(AF109="","",IF(AF109&lt;=0.2,"Leve",IF(AF109&lt;=0.4,"Menor",IF(AF109&lt;=0.6,"Moderado",IF(AF109&lt;=0.8,"Mayor","Catastrófico"))))),"")</f>
        <v>Mayor</v>
      </c>
      <c r="AF109" s="147">
        <f>IFERROR(IF(U109="Impacto",(K109-(+K109*X109)),IF(U109="Probabilidad",K109,"")),"")</f>
        <v>0.8</v>
      </c>
      <c r="AG109" s="258" t="str">
        <f>IFERROR(IF(OR(AND(AC109="Muy Baja",AE109="Leve"),AND(AC109="Muy Baja",AE109="Menor"),AND(AC109="Baja",AE109="Leve")),"Bajo",IF(OR(AND(AC109="Muy baja",AE109="Moderado"),AND(AC109="Baja",AE109="Menor"),AND(AC109="Baja",AE109="Moderado"),AND(AC109="Media",AE109="Leve"),AND(AC109="Media",AE109="Menor"),AND(AC109="Media",AE109="Moderado"),AND(AC109="Alta",AE109="Leve"),AND(AC109="Alta",AE109="Menor")),"Moderado",IF(OR(AND(AC109="Muy Baja",AE109="Mayor"),AND(AC109="Baja",AE109="Mayor"),AND(AC109="Media",AE109="Mayor"),AND(AC109="Alta",AE109="Moderado"),AND(AC109="Alta",AE109="Mayor"),AND(AC109="Muy Alta",AE109="Leve"),AND(AC109="Muy Alta",AE109="Menor"),AND(AC109="Muy Alta",AE109="Moderado"),AND(AC109="Muy Alta",AE109="Mayor")),"Alto",IF(OR(AND(AC109="Muy Baja",AE109="Catastrófico"),AND(AC109="Baja",AE109="Catastrófico"),AND(AC109="Media",AE109="Catastrófico"),AND(AC109="Alta",AE109="Catastrófico"),AND(AC109="Muy Alta",AE109="Catastrófico")),"Extremo","")))),"")</f>
        <v>Alto</v>
      </c>
      <c r="AH109" s="523"/>
      <c r="AI109" s="620" t="s">
        <v>712</v>
      </c>
      <c r="AJ109" s="612" t="s">
        <v>706</v>
      </c>
      <c r="AK109" s="614" t="s">
        <v>713</v>
      </c>
      <c r="AL109" s="639" t="s">
        <v>1178</v>
      </c>
      <c r="AM109" s="662"/>
      <c r="AN109" s="665"/>
      <c r="AO109" s="412" t="s">
        <v>1179</v>
      </c>
    </row>
    <row r="110" spans="1:41" ht="73.5" customHeight="1">
      <c r="A110" s="438"/>
      <c r="B110" s="626"/>
      <c r="C110" s="626"/>
      <c r="D110" s="84" t="s">
        <v>714</v>
      </c>
      <c r="E110" s="627"/>
      <c r="F110" s="618"/>
      <c r="G110" s="517"/>
      <c r="H110" s="616"/>
      <c r="I110" s="517"/>
      <c r="J110" s="618"/>
      <c r="K110" s="517"/>
      <c r="L110" s="619"/>
      <c r="M110" s="76">
        <v>2</v>
      </c>
      <c r="N110" s="106" t="s">
        <v>706</v>
      </c>
      <c r="O110" s="100" t="s">
        <v>707</v>
      </c>
      <c r="P110" s="100" t="s">
        <v>715</v>
      </c>
      <c r="Q110" s="100" t="s">
        <v>1007</v>
      </c>
      <c r="R110" s="100" t="s">
        <v>716</v>
      </c>
      <c r="S110" s="100" t="s">
        <v>717</v>
      </c>
      <c r="T110" s="100" t="s">
        <v>718</v>
      </c>
      <c r="U110" s="144" t="str">
        <f t="shared" si="53"/>
        <v>Probabilidad</v>
      </c>
      <c r="V110" s="197" t="s">
        <v>13</v>
      </c>
      <c r="W110" s="197" t="s">
        <v>7</v>
      </c>
      <c r="X110" s="147" t="str">
        <f>IF(AND(V110="Preventivo",W110="Automático"),"50%",IF(AND(V110="Preventivo",W110="Manual"),"40%",IF(AND(V110="Detectivo",W110="Automático"),"40%",IF(AND(V110="Detectivo",W110="Manual"),"30%",IF(AND(V110="Correctivo",W110="Automático"),"35%",IF(AND(V110="Correctivo",W110="Manual"),"25%",""))))))</f>
        <v>30%</v>
      </c>
      <c r="Y110" s="197" t="s">
        <v>17</v>
      </c>
      <c r="Z110" s="197" t="s">
        <v>20</v>
      </c>
      <c r="AA110" s="197" t="s">
        <v>98</v>
      </c>
      <c r="AB110" s="145">
        <v>0.39200000000000002</v>
      </c>
      <c r="AC110" s="257" t="s">
        <v>43</v>
      </c>
      <c r="AD110" s="147">
        <v>0.39200000000000002</v>
      </c>
      <c r="AE110" s="257" t="str">
        <f>IFERROR(IF(AF110="","",IF(AF110&lt;=0.2,"Leve",IF(AF110&lt;=0.4,"Menor",IF(AF110&lt;=0.6,"Moderado",IF(AF110&lt;=0.8,"Mayor","Catastrófico"))))),"")</f>
        <v>Mayor</v>
      </c>
      <c r="AF110" s="147">
        <v>0.8</v>
      </c>
      <c r="AG110" s="258" t="s">
        <v>69</v>
      </c>
      <c r="AH110" s="523"/>
      <c r="AI110" s="620"/>
      <c r="AJ110" s="613"/>
      <c r="AK110" s="615"/>
      <c r="AL110" s="639"/>
      <c r="AM110" s="663"/>
      <c r="AN110" s="666"/>
      <c r="AO110" s="412"/>
    </row>
    <row r="111" spans="1:41" ht="96.6">
      <c r="A111" s="438"/>
      <c r="B111" s="75" t="s">
        <v>719</v>
      </c>
      <c r="C111" s="112" t="s">
        <v>720</v>
      </c>
      <c r="D111" s="112" t="s">
        <v>1008</v>
      </c>
      <c r="E111" s="259" t="s">
        <v>184</v>
      </c>
      <c r="F111" s="260" t="s">
        <v>631</v>
      </c>
      <c r="G111" s="105">
        <v>0.4</v>
      </c>
      <c r="H111" s="229" t="s">
        <v>127</v>
      </c>
      <c r="I111" s="105"/>
      <c r="J111" s="261" t="s">
        <v>704</v>
      </c>
      <c r="K111" s="105">
        <v>0.8</v>
      </c>
      <c r="L111" s="262" t="s">
        <v>705</v>
      </c>
      <c r="M111" s="76">
        <v>1</v>
      </c>
      <c r="N111" s="75" t="s">
        <v>706</v>
      </c>
      <c r="O111" s="100" t="s">
        <v>721</v>
      </c>
      <c r="P111" s="100" t="s">
        <v>722</v>
      </c>
      <c r="Q111" s="100" t="s">
        <v>1009</v>
      </c>
      <c r="R111" s="100" t="s">
        <v>723</v>
      </c>
      <c r="S111" s="65" t="s">
        <v>724</v>
      </c>
      <c r="T111" s="100" t="s">
        <v>725</v>
      </c>
      <c r="U111" s="144" t="s">
        <v>2</v>
      </c>
      <c r="V111" s="197" t="s">
        <v>13</v>
      </c>
      <c r="W111" s="197" t="s">
        <v>7</v>
      </c>
      <c r="X111" s="147">
        <v>0.3</v>
      </c>
      <c r="Y111" s="197" t="s">
        <v>17</v>
      </c>
      <c r="Z111" s="197" t="s">
        <v>20</v>
      </c>
      <c r="AA111" s="197" t="s">
        <v>98</v>
      </c>
      <c r="AB111" s="145">
        <v>0.56000000000000005</v>
      </c>
      <c r="AC111" s="263" t="s">
        <v>534</v>
      </c>
      <c r="AD111" s="147">
        <v>0.56000000000000005</v>
      </c>
      <c r="AE111" s="257" t="s">
        <v>726</v>
      </c>
      <c r="AF111" s="147">
        <v>0.8</v>
      </c>
      <c r="AG111" s="258" t="s">
        <v>69</v>
      </c>
      <c r="AH111" s="197"/>
      <c r="AI111" s="74" t="s">
        <v>769</v>
      </c>
      <c r="AJ111" s="75" t="s">
        <v>706</v>
      </c>
      <c r="AK111" s="104" t="s">
        <v>713</v>
      </c>
      <c r="AL111" s="152" t="s">
        <v>727</v>
      </c>
      <c r="AM111" s="663"/>
      <c r="AN111" s="666"/>
      <c r="AO111" s="412"/>
    </row>
    <row r="112" spans="1:41" ht="72">
      <c r="A112" s="438"/>
      <c r="B112" s="634" t="s">
        <v>728</v>
      </c>
      <c r="C112" s="634" t="s">
        <v>729</v>
      </c>
      <c r="D112" s="628" t="s">
        <v>730</v>
      </c>
      <c r="E112" s="631" t="s">
        <v>417</v>
      </c>
      <c r="F112" s="632" t="s">
        <v>534</v>
      </c>
      <c r="G112" s="517">
        <v>0.6</v>
      </c>
      <c r="H112" s="616" t="s">
        <v>126</v>
      </c>
      <c r="I112" s="517" t="str">
        <f>IF(NOT(ISERROR(MATCH(H112,'[12]Tabla Impacto'!$B$221:$B$223,0))),'[12]Tabla Impacto'!$F$223&amp;"Por favor no seleccionar los criterios de impacto(Afectación Económica o presupuestal y Pérdida Reputacional)",H112)</f>
        <v xml:space="preserve">     El riesgo afecta la imagen de la entidad con algunos usuarios de relevancia frente al logro de los objetivos</v>
      </c>
      <c r="J112" s="632" t="s">
        <v>535</v>
      </c>
      <c r="K112" s="517">
        <v>0.6</v>
      </c>
      <c r="L112" s="643" t="s">
        <v>70</v>
      </c>
      <c r="M112" s="76">
        <v>1</v>
      </c>
      <c r="N112" s="634" t="s">
        <v>731</v>
      </c>
      <c r="O112" s="100" t="s">
        <v>545</v>
      </c>
      <c r="P112" s="100" t="s">
        <v>732</v>
      </c>
      <c r="Q112" s="103" t="s">
        <v>733</v>
      </c>
      <c r="R112" s="103" t="s">
        <v>770</v>
      </c>
      <c r="S112" s="100" t="s">
        <v>734</v>
      </c>
      <c r="T112" s="100" t="s">
        <v>735</v>
      </c>
      <c r="U112" s="144" t="str">
        <f t="shared" si="53"/>
        <v>Probabilidad</v>
      </c>
      <c r="V112" s="197" t="s">
        <v>13</v>
      </c>
      <c r="W112" s="197" t="s">
        <v>7</v>
      </c>
      <c r="X112" s="147" t="str">
        <f>IF(AND(V112="Preventivo",W112="Automático"),"50%",IF(AND(V112="Preventivo",W112="Manual"),"40%",IF(AND(V112="Detectivo",W112="Automático"),"40%",IF(AND(V112="Detectivo",W112="Manual"),"30%",IF(AND(V112="Correctivo",W112="Automático"),"35%",IF(AND(V112="Correctivo",W112="Manual"),"25%",""))))))</f>
        <v>30%</v>
      </c>
      <c r="Y112" s="197" t="s">
        <v>17</v>
      </c>
      <c r="Z112" s="197" t="s">
        <v>20</v>
      </c>
      <c r="AA112" s="197" t="s">
        <v>98</v>
      </c>
      <c r="AB112" s="145">
        <f>IFERROR(IF(U112="Probabilidad",(G112-(+G112*X112)),IF(U112="Impacto",G112,"")),"")</f>
        <v>0.42</v>
      </c>
      <c r="AC112" s="257" t="str">
        <f>IFERROR(IF(AB112="","",IF(AB112&lt;=0.2,"Muy Baja",IF(AB112&lt;=0.4,"Baja",IF(AB112&lt;=0.6,"Media",IF(AB112&lt;=0.8,"Alta","Muy Alta"))))),"")</f>
        <v>Media</v>
      </c>
      <c r="AD112" s="147">
        <f>+AB112</f>
        <v>0.42</v>
      </c>
      <c r="AE112" s="257" t="str">
        <f>IFERROR(IF(AF112="","",IF(AF112&lt;=0.2,"Leve",IF(AF112&lt;=0.4,"Menor",IF(AF112&lt;=0.6,"Moderado",IF(AF112&lt;=0.8,"Mayor","Catastrófico"))))),"")</f>
        <v>Moderado</v>
      </c>
      <c r="AF112" s="147">
        <f>IFERROR(IF(U112="Impacto",(K112-(+K112*X112)),IF(U112="Probabilidad",K112,"")),"")</f>
        <v>0.6</v>
      </c>
      <c r="AG112" s="258" t="str">
        <f>IFERROR(IF(OR(AND(AC112="Muy Baja",AE112="Leve"),AND(AC112="Muy Baja",AE112="Menor"),AND(AC112="Baja",AE112="Leve")),"Bajo",IF(OR(AND(AC112="Muy baja",AE112="Moderado"),AND(AC112="Baja",AE112="Menor"),AND(AC112="Baja",AE112="Moderado"),AND(AC112="Media",AE112="Leve"),AND(AC112="Media",AE112="Menor"),AND(AC112="Media",AE112="Moderado"),AND(AC112="Alta",AE112="Leve"),AND(AC112="Alta",AE112="Menor")),"Moderado",IF(OR(AND(AC112="Muy Baja",AE112="Mayor"),AND(AC112="Baja",AE112="Mayor"),AND(AC112="Media",AE112="Mayor"),AND(AC112="Alta",AE112="Moderado"),AND(AC112="Alta",AE112="Mayor"),AND(AC112="Muy Alta",AE112="Leve"),AND(AC112="Muy Alta",AE112="Menor"),AND(AC112="Muy Alta",AE112="Moderado"),AND(AC112="Muy Alta",AE112="Mayor")),"Alto",IF(OR(AND(AC112="Muy Baja",AE112="Catastrófico"),AND(AC112="Baja",AE112="Catastrófico"),AND(AC112="Media",AE112="Catastrófico"),AND(AC112="Alta",AE112="Catastrófico"),AND(AC112="Muy Alta",AE112="Catastrófico")),"Extremo","")))),"")</f>
        <v>Moderado</v>
      </c>
      <c r="AH112" s="523"/>
      <c r="AI112" s="645" t="s">
        <v>736</v>
      </c>
      <c r="AJ112" s="612" t="s">
        <v>706</v>
      </c>
      <c r="AK112" s="614" t="s">
        <v>713</v>
      </c>
      <c r="AL112" s="636" t="s">
        <v>737</v>
      </c>
      <c r="AM112" s="663"/>
      <c r="AN112" s="666"/>
      <c r="AO112" s="412"/>
    </row>
    <row r="113" spans="1:47" ht="73.5" customHeight="1">
      <c r="A113" s="438"/>
      <c r="B113" s="634"/>
      <c r="C113" s="634"/>
      <c r="D113" s="630"/>
      <c r="E113" s="631"/>
      <c r="F113" s="632"/>
      <c r="G113" s="517"/>
      <c r="H113" s="616"/>
      <c r="I113" s="517">
        <f>IF(NOT(ISERROR(MATCH(H113,_xlfn.ANCHORARRAY(#REF!),0))),#REF!&amp;"Por favor no seleccionar los criterios de impacto",H113)</f>
        <v>0</v>
      </c>
      <c r="J113" s="632"/>
      <c r="K113" s="517"/>
      <c r="L113" s="643"/>
      <c r="M113" s="76">
        <v>2</v>
      </c>
      <c r="N113" s="634"/>
      <c r="O113" s="103" t="s">
        <v>545</v>
      </c>
      <c r="P113" s="103" t="s">
        <v>187</v>
      </c>
      <c r="Q113" s="130" t="s">
        <v>738</v>
      </c>
      <c r="R113" s="130" t="s">
        <v>1180</v>
      </c>
      <c r="S113" s="151" t="s">
        <v>739</v>
      </c>
      <c r="T113" s="151" t="s">
        <v>1181</v>
      </c>
      <c r="U113" s="264" t="str">
        <f t="shared" si="53"/>
        <v>Probabilidad</v>
      </c>
      <c r="V113" s="265" t="s">
        <v>13</v>
      </c>
      <c r="W113" s="265" t="s">
        <v>7</v>
      </c>
      <c r="X113" s="266" t="str">
        <f t="shared" ref="X113" si="58">IF(AND(V113="Preventivo",W113="Automático"),"50%",IF(AND(V113="Preventivo",W113="Manual"),"40%",IF(AND(V113="Detectivo",W113="Automático"),"40%",IF(AND(V113="Detectivo",W113="Manual"),"30%",IF(AND(V113="Correctivo",W113="Automático"),"35%",IF(AND(V113="Correctivo",W113="Manual"),"25%",""))))))</f>
        <v>30%</v>
      </c>
      <c r="Y113" s="265" t="s">
        <v>17</v>
      </c>
      <c r="Z113" s="265" t="s">
        <v>20</v>
      </c>
      <c r="AA113" s="265" t="s">
        <v>98</v>
      </c>
      <c r="AB113" s="267">
        <v>0.24</v>
      </c>
      <c r="AC113" s="268" t="str">
        <f t="shared" ref="AC113:AC120" si="59">IFERROR(IF(AB113="","",IF(AB113&lt;=0.2,"Muy Baja",IF(AB113&lt;=0.4,"Baja",IF(AB113&lt;=0.6,"Media",IF(AB113&lt;=0.8,"Alta","Muy Alta"))))),"")</f>
        <v>Baja</v>
      </c>
      <c r="AD113" s="266">
        <v>0.24</v>
      </c>
      <c r="AE113" s="268" t="str">
        <f t="shared" ref="AE113:AE120" si="60">IFERROR(IF(AF113="","",IF(AF113&lt;=0.2,"Leve",IF(AF113&lt;=0.4,"Menor",IF(AF113&lt;=0.6,"Moderado",IF(AF113&lt;=0.8,"Mayor","Catastrófico"))))),"")</f>
        <v>Moderado</v>
      </c>
      <c r="AF113" s="266">
        <v>0.6</v>
      </c>
      <c r="AG113" s="269" t="str">
        <f t="shared" ref="AG113" si="61">IFERROR(IF(OR(AND(AC113="Muy Baja",AE113="Leve"),AND(AC113="Muy Baja",AE113="Menor"),AND(AC113="Baja",AE113="Leve")),"Bajo",IF(OR(AND(AC113="Muy baja",AE113="Moderado"),AND(AC113="Baja",AE113="Menor"),AND(AC113="Baja",AE113="Moderado"),AND(AC113="Media",AE113="Leve"),AND(AC113="Media",AE113="Menor"),AND(AC113="Media",AE113="Moderado"),AND(AC113="Alta",AE113="Leve"),AND(AC113="Alta",AE113="Menor")),"Moderado",IF(OR(AND(AC113="Muy Baja",AE113="Mayor"),AND(AC113="Baja",AE113="Mayor"),AND(AC113="Media",AE113="Mayor"),AND(AC113="Alta",AE113="Moderado"),AND(AC113="Alta",AE113="Mayor"),AND(AC113="Muy Alta",AE113="Leve"),AND(AC113="Muy Alta",AE113="Menor"),AND(AC113="Muy Alta",AE113="Moderado"),AND(AC113="Muy Alta",AE113="Mayor")),"Alto",IF(OR(AND(AC113="Muy Baja",AE113="Catastrófico"),AND(AC113="Baja",AE113="Catastrófico"),AND(AC113="Media",AE113="Catastrófico"),AND(AC113="Alta",AE113="Catastrófico"),AND(AC113="Muy Alta",AE113="Catastrófico")),"Extremo","")))),"")</f>
        <v>Moderado</v>
      </c>
      <c r="AH113" s="644"/>
      <c r="AI113" s="646"/>
      <c r="AJ113" s="647"/>
      <c r="AK113" s="635"/>
      <c r="AL113" s="636"/>
      <c r="AM113" s="663"/>
      <c r="AN113" s="666"/>
      <c r="AO113" s="412"/>
    </row>
    <row r="114" spans="1:47" ht="94.5" customHeight="1">
      <c r="A114" s="438"/>
      <c r="B114" s="634" t="s">
        <v>740</v>
      </c>
      <c r="C114" s="626" t="s">
        <v>741</v>
      </c>
      <c r="D114" s="628" t="s">
        <v>1010</v>
      </c>
      <c r="E114" s="631" t="s">
        <v>467</v>
      </c>
      <c r="F114" s="632" t="s">
        <v>534</v>
      </c>
      <c r="G114" s="517">
        <v>0.6</v>
      </c>
      <c r="H114" s="616" t="s">
        <v>126</v>
      </c>
      <c r="I114" s="517" t="str">
        <f>IF(NOT(ISERROR(MATCH(H114,'[12]Tabla Impacto'!$B$221:$B$223,0))),'[12]Tabla Impacto'!$F$223&amp;"Por favor no seleccionar los criterios de impacto(Afectación Económica o presupuestal y Pérdida Reputacional)",H114)</f>
        <v xml:space="preserve">     El riesgo afecta la imagen de la entidad con algunos usuarios de relevancia frente al logro de los objetivos</v>
      </c>
      <c r="J114" s="632" t="s">
        <v>535</v>
      </c>
      <c r="K114" s="517">
        <v>0.6</v>
      </c>
      <c r="L114" s="637" t="s">
        <v>535</v>
      </c>
      <c r="M114" s="76">
        <v>1</v>
      </c>
      <c r="N114" s="66" t="s">
        <v>706</v>
      </c>
      <c r="O114" s="66" t="s">
        <v>742</v>
      </c>
      <c r="P114" s="66" t="s">
        <v>743</v>
      </c>
      <c r="Q114" s="66" t="s">
        <v>744</v>
      </c>
      <c r="R114" s="66" t="s">
        <v>745</v>
      </c>
      <c r="S114" s="66" t="s">
        <v>746</v>
      </c>
      <c r="T114" s="66" t="s">
        <v>1182</v>
      </c>
      <c r="U114" s="77" t="str">
        <f t="shared" si="53"/>
        <v>Probabilidad</v>
      </c>
      <c r="V114" s="78" t="s">
        <v>12</v>
      </c>
      <c r="W114" s="78" t="s">
        <v>7</v>
      </c>
      <c r="X114" s="68" t="str">
        <f>IF(AND(V114="Preventivo",W114="Automático"),"50%",IF(AND(V114="Preventivo",W114="Manual"),"40%",IF(AND(V114="Detectivo",W114="Automático"),"40%",IF(AND(V114="Detectivo",W114="Manual"),"30%",IF(AND(V114="Correctivo",W114="Automático"),"35%",IF(AND(V114="Correctivo",W114="Manual"),"25%",""))))))</f>
        <v>40%</v>
      </c>
      <c r="Y114" s="78" t="s">
        <v>17</v>
      </c>
      <c r="Z114" s="78" t="s">
        <v>20</v>
      </c>
      <c r="AA114" s="78" t="s">
        <v>98</v>
      </c>
      <c r="AB114" s="227">
        <f>IFERROR(IF(U114="Probabilidad",(G114-(+G114*X114)),IF(U114="Impacto",G114,"")),"")</f>
        <v>0.36</v>
      </c>
      <c r="AC114" s="91" t="str">
        <f>IFERROR(IF(AB114="","",IF(AB114&lt;=0.2,"Muy Baja",IF(AB114&lt;=0.4,"Baja",IF(AB114&lt;=0.6,"Media",IF(AB114&lt;=0.8,"Alta","Muy Alta"))))),"")</f>
        <v>Baja</v>
      </c>
      <c r="AD114" s="69">
        <f>+AB114</f>
        <v>0.36</v>
      </c>
      <c r="AE114" s="91" t="str">
        <f>IFERROR(IF(AF114="","",IF(AF114&lt;=0.2,"Leve",IF(AF114&lt;=0.4,"Menor",IF(AF114&lt;=0.6,"Moderado",IF(AF114&lt;=0.8,"Mayor","Catastrófico"))))),"")</f>
        <v>Moderado</v>
      </c>
      <c r="AF114" s="89">
        <f>IFERROR(IF(U114="Impacto",(K114-(+K114*X114)),IF(U114="Probabilidad",K114,"")),"")</f>
        <v>0.6</v>
      </c>
      <c r="AG114" s="92" t="str">
        <f>IFERROR(IF(OR(AND(AC114="Muy Baja",AE114="Leve"),AND(AC114="Muy Baja",AE114="Menor"),AND(AC114="Baja",AE114="Leve")),"Bajo",IF(OR(AND(AC114="Muy baja",AE114="Moderado"),AND(AC114="Baja",AE114="Menor"),AND(AC114="Baja",AE114="Moderado"),AND(AC114="Media",AE114="Leve"),AND(AC114="Media",AE114="Menor"),AND(AC114="Media",AE114="Moderado"),AND(AC114="Alta",AE114="Leve"),AND(AC114="Alta",AE114="Menor")),"Moderado",IF(OR(AND(AC114="Muy Baja",AE114="Mayor"),AND(AC114="Baja",AE114="Mayor"),AND(AC114="Media",AE114="Mayor"),AND(AC114="Alta",AE114="Moderado"),AND(AC114="Alta",AE114="Mayor"),AND(AC114="Muy Alta",AE114="Leve"),AND(AC114="Muy Alta",AE114="Menor"),AND(AC114="Muy Alta",AE114="Moderado"),AND(AC114="Muy Alta",AE114="Mayor")),"Alto",IF(OR(AND(AC114="Muy Baja",AE114="Catastrófico"),AND(AC114="Baja",AE114="Catastrófico"),AND(AC114="Media",AE114="Catastrófico"),AND(AC114="Alta",AE114="Catastrófico"),AND(AC114="Muy Alta",AE114="Catastrófico")),"Extremo","")))),"")</f>
        <v>Moderado</v>
      </c>
      <c r="AH114" s="523"/>
      <c r="AI114" s="638" t="s">
        <v>1183</v>
      </c>
      <c r="AJ114" s="525" t="s">
        <v>706</v>
      </c>
      <c r="AK114" s="581" t="s">
        <v>747</v>
      </c>
      <c r="AL114" s="649" t="s">
        <v>748</v>
      </c>
      <c r="AM114" s="663"/>
      <c r="AN114" s="666"/>
      <c r="AO114" s="412"/>
    </row>
    <row r="115" spans="1:47" ht="73.5" customHeight="1">
      <c r="A115" s="438"/>
      <c r="B115" s="634"/>
      <c r="C115" s="626"/>
      <c r="D115" s="630"/>
      <c r="E115" s="631"/>
      <c r="F115" s="632"/>
      <c r="G115" s="517"/>
      <c r="H115" s="616"/>
      <c r="I115" s="517">
        <f>IF(NOT(ISERROR(MATCH(H115,_xlfn.ANCHORARRAY(#REF!),0))),#REF!&amp;"Por favor no seleccionar los criterios de impacto",H115)</f>
        <v>0</v>
      </c>
      <c r="J115" s="632"/>
      <c r="K115" s="517"/>
      <c r="L115" s="637"/>
      <c r="M115" s="76">
        <v>2</v>
      </c>
      <c r="N115" s="66" t="s">
        <v>706</v>
      </c>
      <c r="O115" s="66" t="s">
        <v>742</v>
      </c>
      <c r="P115" s="66" t="s">
        <v>749</v>
      </c>
      <c r="Q115" s="66" t="s">
        <v>750</v>
      </c>
      <c r="R115" s="66" t="s">
        <v>751</v>
      </c>
      <c r="S115" s="66" t="s">
        <v>752</v>
      </c>
      <c r="T115" s="66" t="s">
        <v>1184</v>
      </c>
      <c r="U115" s="77" t="str">
        <f t="shared" si="53"/>
        <v>Probabilidad</v>
      </c>
      <c r="V115" s="78" t="s">
        <v>13</v>
      </c>
      <c r="W115" s="78" t="s">
        <v>7</v>
      </c>
      <c r="X115" s="69">
        <v>0.3</v>
      </c>
      <c r="Y115" s="78" t="s">
        <v>17</v>
      </c>
      <c r="Z115" s="78" t="s">
        <v>20</v>
      </c>
      <c r="AA115" s="78" t="s">
        <v>98</v>
      </c>
      <c r="AB115" s="227">
        <v>0.18</v>
      </c>
      <c r="AC115" s="270" t="s">
        <v>204</v>
      </c>
      <c r="AD115" s="69">
        <v>0.18</v>
      </c>
      <c r="AE115" s="271" t="s">
        <v>753</v>
      </c>
      <c r="AF115" s="89">
        <v>0.6</v>
      </c>
      <c r="AG115" s="272" t="s">
        <v>753</v>
      </c>
      <c r="AH115" s="523"/>
      <c r="AI115" s="638"/>
      <c r="AJ115" s="525"/>
      <c r="AK115" s="581"/>
      <c r="AL115" s="649"/>
      <c r="AM115" s="663"/>
      <c r="AN115" s="666"/>
      <c r="AO115" s="412"/>
    </row>
    <row r="116" spans="1:47" ht="73.5" customHeight="1">
      <c r="A116" s="438"/>
      <c r="B116" s="400" t="s">
        <v>754</v>
      </c>
      <c r="C116" s="400" t="s">
        <v>755</v>
      </c>
      <c r="D116" s="400" t="s">
        <v>756</v>
      </c>
      <c r="E116" s="518">
        <v>2</v>
      </c>
      <c r="F116" s="470" t="str">
        <f>IF(E116&lt;=0,"",IF(E116&lt;=2,"Muy Baja",IF(E116&lt;=24,"Baja",IF(E116&lt;=500,"Media",IF(E116&lt;=5000,"Alta","Muy Alta")))))</f>
        <v>Muy Baja</v>
      </c>
      <c r="G116" s="515">
        <f>IF(F116="","",IF(F116="Muy Baja",0.2,IF(F116="Baja",0.4,IF(F116="Media",0.6,IF(F116="Alta",0.8,IF(F116="Muy Alta",1,))))))</f>
        <v>0.2</v>
      </c>
      <c r="H116" s="516" t="s">
        <v>127</v>
      </c>
      <c r="I116" s="515" t="str">
        <f>IF(NOT(ISERROR(MATCH(H116,'[12]Tabla Impacto'!$B$221:$B$223,0))),'[12]Tabla Impacto'!$F$223&amp;"Por favor no seleccionar los criterios de impacto(Afectación Económica o presupuestal y Pérdida Reputacional)",H116)</f>
        <v xml:space="preserve">     El riesgo afecta la imagen de de la entidad con efecto publicitario sostenido a nivel de sector administrativo, nivel departamental o municipal</v>
      </c>
      <c r="J116" s="653" t="s">
        <v>704</v>
      </c>
      <c r="K116" s="515">
        <v>0.8</v>
      </c>
      <c r="L116" s="655" t="s">
        <v>705</v>
      </c>
      <c r="M116" s="81">
        <v>1</v>
      </c>
      <c r="N116" s="66" t="s">
        <v>731</v>
      </c>
      <c r="O116" s="273" t="s">
        <v>757</v>
      </c>
      <c r="P116" s="273" t="s">
        <v>758</v>
      </c>
      <c r="Q116" s="273" t="s">
        <v>759</v>
      </c>
      <c r="R116" s="273" t="s">
        <v>1185</v>
      </c>
      <c r="S116" s="273" t="s">
        <v>760</v>
      </c>
      <c r="T116" s="273" t="s">
        <v>761</v>
      </c>
      <c r="U116" s="79" t="str">
        <f>IF(OR(V116="Preventivo",V116="Detectivo"),"Probabilidad",IF(V116="Correctivo","Impacto",""))</f>
        <v>Probabilidad</v>
      </c>
      <c r="V116" s="123" t="s">
        <v>12</v>
      </c>
      <c r="W116" s="123" t="s">
        <v>7</v>
      </c>
      <c r="X116" s="68" t="str">
        <f>IF(AND(V116="Preventivo",W116="Automático"),"50%",IF(AND(V116="Preventivo",W116="Manual"),"40%",IF(AND(V116="Detectivo",W116="Automático"),"40%",IF(AND(V116="Detectivo",W116="Manual"),"30%",IF(AND(V116="Correctivo",W116="Automático"),"35%",IF(AND(V116="Correctivo",W116="Manual"),"25%",""))))))</f>
        <v>40%</v>
      </c>
      <c r="Y116" s="123" t="s">
        <v>17</v>
      </c>
      <c r="Z116" s="123" t="s">
        <v>20</v>
      </c>
      <c r="AA116" s="123" t="s">
        <v>98</v>
      </c>
      <c r="AB116" s="82">
        <f>IFERROR(IF(U116="Probabilidad",(G116-(+G116*X116)),IF(U116="Impacto",G116,"")),"")</f>
        <v>0.12</v>
      </c>
      <c r="AC116" s="80" t="str">
        <f>IFERROR(IF(AB116="","",IF(AB116&lt;=0.2,"Muy Baja",IF(AB116&lt;=0.4,"Baja",IF(AB116&lt;=0.6,"Media",IF(AB116&lt;=0.8,"Alta","Muy Alta"))))),"")</f>
        <v>Muy Baja</v>
      </c>
      <c r="AD116" s="68">
        <f>+AB116</f>
        <v>0.12</v>
      </c>
      <c r="AE116" s="80" t="str">
        <f>IFERROR(IF(AF116="","",IF(AF116&lt;=0.2,"Leve",IF(AF116&lt;=0.4,"Menor",IF(AF116&lt;=0.6,"Moderado",IF(AF116&lt;=0.8,"Mayor","Catastrófico"))))),"")</f>
        <v>Mayor</v>
      </c>
      <c r="AF116" s="68">
        <f>IFERROR(IF(U116="Impacto",(K116-(+K116*X116)),IF(U116="Probabilidad",K116,"")),"")</f>
        <v>0.8</v>
      </c>
      <c r="AG116" s="83" t="str">
        <f>IFERROR(IF(OR(AND(AC116="Muy Baja",AE116="Leve"),AND(AC116="Muy Baja",AE116="Menor"),AND(AC116="Baja",AE116="Leve")),"Bajo",IF(OR(AND(AC116="Muy baja",AE116="Moderado"),AND(AC116="Baja",AE116="Menor"),AND(AC116="Baja",AE116="Moderado"),AND(AC116="Media",AE116="Leve"),AND(AC116="Media",AE116="Menor"),AND(AC116="Media",AE116="Moderado"),AND(AC116="Alta",AE116="Leve"),AND(AC116="Alta",AE116="Menor")),"Moderado",IF(OR(AND(AC116="Muy Baja",AE116="Mayor"),AND(AC116="Baja",AE116="Mayor"),AND(AC116="Media",AE116="Mayor"),AND(AC116="Alta",AE116="Moderado"),AND(AC116="Alta",AE116="Mayor"),AND(AC116="Muy Alta",AE116="Leve"),AND(AC116="Muy Alta",AE116="Menor"),AND(AC116="Muy Alta",AE116="Moderado"),AND(AC116="Muy Alta",AE116="Mayor")),"Alto",IF(OR(AND(AC116="Muy Baja",AE116="Catastrófico"),AND(AC116="Baja",AE116="Catastrófico"),AND(AC116="Media",AE116="Catastrófico"),AND(AC116="Alta",AE116="Catastrófico"),AND(AC116="Muy Alta",AE116="Catastrófico")),"Extremo","")))),"")</f>
        <v>Alto</v>
      </c>
      <c r="AH116" s="522"/>
      <c r="AI116" s="445" t="s">
        <v>762</v>
      </c>
      <c r="AJ116" s="525" t="s">
        <v>706</v>
      </c>
      <c r="AK116" s="581" t="s">
        <v>548</v>
      </c>
      <c r="AL116" s="649" t="s">
        <v>763</v>
      </c>
      <c r="AM116" s="663"/>
      <c r="AN116" s="666"/>
      <c r="AO116" s="412"/>
    </row>
    <row r="117" spans="1:47" ht="96.6">
      <c r="A117" s="661"/>
      <c r="B117" s="628"/>
      <c r="C117" s="628"/>
      <c r="D117" s="628"/>
      <c r="E117" s="629"/>
      <c r="F117" s="459"/>
      <c r="G117" s="453"/>
      <c r="H117" s="633"/>
      <c r="I117" s="453">
        <f>IF(NOT(ISERROR(MATCH(H117,_xlfn.ANCHORARRAY(#REF!),0))),#REF!&amp;"Por favor no seleccionar los criterios de impacto",H117)</f>
        <v>0</v>
      </c>
      <c r="J117" s="654"/>
      <c r="K117" s="453"/>
      <c r="L117" s="656"/>
      <c r="M117" s="274">
        <v>2</v>
      </c>
      <c r="N117" s="128" t="s">
        <v>731</v>
      </c>
      <c r="O117" s="129" t="s">
        <v>757</v>
      </c>
      <c r="P117" s="128" t="s">
        <v>764</v>
      </c>
      <c r="Q117" s="70" t="s">
        <v>765</v>
      </c>
      <c r="R117" s="273" t="s">
        <v>766</v>
      </c>
      <c r="S117" s="273" t="s">
        <v>767</v>
      </c>
      <c r="T117" s="273" t="s">
        <v>768</v>
      </c>
      <c r="U117" s="79" t="str">
        <f>IF(OR(V117="Preventivo",V117="Detectivo"),"Probabilidad",IF(V117="Correctivo","Impacto",""))</f>
        <v>Probabilidad</v>
      </c>
      <c r="V117" s="123" t="s">
        <v>13</v>
      </c>
      <c r="W117" s="123" t="s">
        <v>7</v>
      </c>
      <c r="X117" s="68" t="str">
        <f t="shared" ref="X117:X120" si="62">IF(AND(V117="Preventivo",W117="Automático"),"50%",IF(AND(V117="Preventivo",W117="Manual"),"40%",IF(AND(V117="Detectivo",W117="Automático"),"40%",IF(AND(V117="Detectivo",W117="Manual"),"30%",IF(AND(V117="Correctivo",W117="Automático"),"35%",IF(AND(V117="Correctivo",W117="Manual"),"25%",""))))))</f>
        <v>30%</v>
      </c>
      <c r="Y117" s="123" t="s">
        <v>17</v>
      </c>
      <c r="Z117" s="123" t="s">
        <v>20</v>
      </c>
      <c r="AA117" s="123" t="s">
        <v>98</v>
      </c>
      <c r="AB117" s="82">
        <f>IFERROR(IF(AND(U116="Probabilidad",U117="Probabilidad"),(AD116-(+AD116*X117)),IF(U117="Probabilidad",(G116-(+G116*X117)),IF(U117="Impacto",AD116,""))),"")</f>
        <v>8.3999999999999991E-2</v>
      </c>
      <c r="AC117" s="80" t="str">
        <f t="shared" si="59"/>
        <v>Muy Baja</v>
      </c>
      <c r="AD117" s="68">
        <f t="shared" ref="AD117:AD119" si="63">+AB117</f>
        <v>8.3999999999999991E-2</v>
      </c>
      <c r="AE117" s="80" t="str">
        <f t="shared" si="60"/>
        <v>Moderado</v>
      </c>
      <c r="AF117" s="68">
        <f>IFERROR(IF(AND(U116="Impacto",U117="Impacto"),(AF114-(+AF114*X117)),IF(U117="Impacto",(#REF!-(+#REF!*X117)),IF(U117="Probabilidad",AF114,""))),"")</f>
        <v>0.6</v>
      </c>
      <c r="AG117" s="83" t="str">
        <f t="shared" ref="AG117:AG120" si="64">IFERROR(IF(OR(AND(AC117="Muy Baja",AE117="Leve"),AND(AC117="Muy Baja",AE117="Menor"),AND(AC117="Baja",AE117="Leve")),"Bajo",IF(OR(AND(AC117="Muy baja",AE117="Moderado"),AND(AC117="Baja",AE117="Menor"),AND(AC117="Baja",AE117="Moderado"),AND(AC117="Media",AE117="Leve"),AND(AC117="Media",AE117="Menor"),AND(AC117="Media",AE117="Moderado"),AND(AC117="Alta",AE117="Leve"),AND(AC117="Alta",AE117="Menor")),"Moderado",IF(OR(AND(AC117="Muy Baja",AE117="Mayor"),AND(AC117="Baja",AE117="Mayor"),AND(AC117="Media",AE117="Mayor"),AND(AC117="Alta",AE117="Moderado"),AND(AC117="Alta",AE117="Mayor"),AND(AC117="Muy Alta",AE117="Leve"),AND(AC117="Muy Alta",AE117="Menor"),AND(AC117="Muy Alta",AE117="Moderado"),AND(AC117="Muy Alta",AE117="Mayor")),"Alto",IF(OR(AND(AC117="Muy Baja",AE117="Catastrófico"),AND(AC117="Baja",AE117="Catastrófico"),AND(AC117="Media",AE117="Catastrófico"),AND(AC117="Alta",AE117="Catastrófico"),AND(AC117="Muy Alta",AE117="Catastrófico")),"Extremo","")))),"")</f>
        <v>Moderado</v>
      </c>
      <c r="AH117" s="522"/>
      <c r="AI117" s="445"/>
      <c r="AJ117" s="525"/>
      <c r="AK117" s="581"/>
      <c r="AL117" s="649"/>
      <c r="AM117" s="664"/>
      <c r="AN117" s="667"/>
      <c r="AO117" s="412"/>
    </row>
    <row r="118" spans="1:47" ht="207">
      <c r="A118" s="438" t="s">
        <v>771</v>
      </c>
      <c r="B118" s="186" t="s">
        <v>772</v>
      </c>
      <c r="C118" s="186" t="s">
        <v>773</v>
      </c>
      <c r="D118" s="186" t="s">
        <v>774</v>
      </c>
      <c r="E118" s="118">
        <v>10000</v>
      </c>
      <c r="F118" s="275" t="str">
        <f t="shared" ref="F118:F119" si="65">IF(E118&lt;=0,"",IF(E118&lt;=2,"Muy Baja",IF(E118&lt;=24,"Baja",IF(E118&lt;=500,"Media",IF(E118&lt;=5000,"Alta","Muy Alta")))))</f>
        <v>Muy Alta</v>
      </c>
      <c r="G118" s="225">
        <f t="shared" ref="G118:G119" si="66">IF(F118="","",IF(F118="Muy Baja",0.2,IF(F118="Baja",0.4,IF(F118="Media",0.6,IF(F118="Alta",0.8,IF(F118="Muy Alta",1,))))))</f>
        <v>1</v>
      </c>
      <c r="H118" s="225" t="s">
        <v>124</v>
      </c>
      <c r="I118" s="276" t="str">
        <f>IF(NOT(ISERROR(MATCH(H118,'[13]Tabla Impacto'!$B$221:$B$223,0))),'[13]Tabla Impacto'!$F$223&amp;"Por favor no seleccionar los criterios de impacto(Afectación Económica o presupuestal y Pérdida Reputacional)",H118)</f>
        <v xml:space="preserve">     El riesgo afecta la imagen de alguna área de la organización</v>
      </c>
      <c r="J118" s="277" t="s">
        <v>775</v>
      </c>
      <c r="K118" s="225">
        <v>0.4</v>
      </c>
      <c r="L118" s="278" t="str">
        <f t="shared" ref="L118:L119" si="67">IF(OR(AND(F118="Muy Baja",J118="Leve"),AND(F118="Muy Baja",J118="Menor"),AND(F118="Baja",J118="Leve")),"Bajo",IF(OR(AND(F118="Muy baja",J118="Moderado"),AND(F118="Baja",J118="Menor"),AND(F118="Baja",J118="Moderado"),AND(F118="Media",J118="Leve"),AND(F118="Media",J118="Menor"),AND(F118="Media",J118="Moderado"),AND(F118="Alta",J118="Leve"),AND(F118="Alta",J118="Menor")),"Moderado",IF(OR(AND(F118="Muy Baja",J118="Mayor"),AND(F118="Baja",J118="Mayor"),AND(F118="Media",J118="Mayor"),AND(F118="Alta",J118="Moderado"),AND(F118="Alta",J118="Mayor"),AND(F118="Muy Alta",J118="Leve"),AND(F118="Muy Alta",J118="Menor"),AND(F118="Muy Alta",J118="Moderado"),AND(F118="Muy Alta",J118="Mayor")),"Alto",IF(OR(AND(F118="Muy Baja",J118="Catastrófico"),AND(F118="Baja",J118="Catastrófico"),AND(F118="Media",J118="Catastrófico"),AND(F118="Alta",J118="Catastrófico"),AND(F118="Muy Alta",J118="Catastrófico")),"Extremo",""))))</f>
        <v>Alto</v>
      </c>
      <c r="M118" s="192">
        <v>1</v>
      </c>
      <c r="N118" s="120" t="s">
        <v>776</v>
      </c>
      <c r="O118" s="186" t="s">
        <v>777</v>
      </c>
      <c r="P118" s="186" t="s">
        <v>778</v>
      </c>
      <c r="Q118" s="279" t="s">
        <v>779</v>
      </c>
      <c r="R118" s="195" t="s">
        <v>780</v>
      </c>
      <c r="S118" s="195" t="s">
        <v>781</v>
      </c>
      <c r="T118" s="195" t="s">
        <v>782</v>
      </c>
      <c r="U118" s="280" t="str">
        <f t="shared" ref="U118:U120" si="68">IF(OR(V118="Preventivo",V118="Detectivo"),"Probabilidad",IF(V118="Correctivo","Impacto",""))</f>
        <v>Probabilidad</v>
      </c>
      <c r="V118" s="281" t="s">
        <v>12</v>
      </c>
      <c r="W118" s="281" t="s">
        <v>7</v>
      </c>
      <c r="X118" s="282" t="str">
        <f t="shared" si="62"/>
        <v>40%</v>
      </c>
      <c r="Y118" s="281" t="s">
        <v>17</v>
      </c>
      <c r="Z118" s="281" t="s">
        <v>20</v>
      </c>
      <c r="AA118" s="281" t="s">
        <v>98</v>
      </c>
      <c r="AB118" s="283">
        <f t="shared" ref="AB118:AB119" si="69">IFERROR(IF(U118="Probabilidad",(G118-(+G118*X118)),IF(U118="Impacto",G118,"")),"")</f>
        <v>0.6</v>
      </c>
      <c r="AC118" s="284" t="str">
        <f t="shared" si="59"/>
        <v>Media</v>
      </c>
      <c r="AD118" s="282">
        <f t="shared" si="63"/>
        <v>0.6</v>
      </c>
      <c r="AE118" s="284" t="str">
        <f t="shared" si="60"/>
        <v>Menor</v>
      </c>
      <c r="AF118" s="282">
        <f t="shared" ref="AF118:AF119" si="70">IFERROR(IF(U118="Impacto",(K118-(+K118*X118)),IF(U118="Probabilidad",K118,"")),"")</f>
        <v>0.4</v>
      </c>
      <c r="AG118" s="285" t="str">
        <f t="shared" si="64"/>
        <v>Moderado</v>
      </c>
      <c r="AH118" s="286" t="s">
        <v>113</v>
      </c>
      <c r="AI118" s="287" t="s">
        <v>783</v>
      </c>
      <c r="AJ118" s="348" t="s">
        <v>784</v>
      </c>
      <c r="AK118" s="287" t="s">
        <v>785</v>
      </c>
      <c r="AL118" s="288" t="s">
        <v>786</v>
      </c>
      <c r="AM118" s="312" t="s">
        <v>1011</v>
      </c>
      <c r="AN118" s="375" t="s">
        <v>1012</v>
      </c>
      <c r="AO118" s="317" t="s">
        <v>1186</v>
      </c>
    </row>
    <row r="119" spans="1:47" ht="193.2">
      <c r="A119" s="438"/>
      <c r="B119" s="100" t="s">
        <v>787</v>
      </c>
      <c r="C119" s="103" t="s">
        <v>788</v>
      </c>
      <c r="D119" s="103" t="s">
        <v>789</v>
      </c>
      <c r="E119" s="118">
        <v>60000</v>
      </c>
      <c r="F119" s="289" t="str">
        <f t="shared" si="65"/>
        <v>Muy Alta</v>
      </c>
      <c r="G119" s="276">
        <f t="shared" si="66"/>
        <v>1</v>
      </c>
      <c r="H119" s="276" t="s">
        <v>124</v>
      </c>
      <c r="I119" s="276" t="str">
        <f>IF(NOT(ISERROR(MATCH(H119,'[13]Tabla Impacto'!$B$221:$B$223,0))),'[13]Tabla Impacto'!$F$223&amp;"Por favor no seleccionar los criterios de impacto(Afectación Económica o presupuestal y Pérdida Reputacional)",H119)</f>
        <v xml:space="preserve">     El riesgo afecta la imagen de alguna área de la organización</v>
      </c>
      <c r="J119" s="289" t="s">
        <v>775</v>
      </c>
      <c r="K119" s="276">
        <v>0.4</v>
      </c>
      <c r="L119" s="290" t="str">
        <f t="shared" si="67"/>
        <v>Alto</v>
      </c>
      <c r="M119" s="65">
        <v>1</v>
      </c>
      <c r="N119" s="100" t="s">
        <v>776</v>
      </c>
      <c r="O119" s="186" t="s">
        <v>790</v>
      </c>
      <c r="P119" s="186" t="s">
        <v>791</v>
      </c>
      <c r="Q119" s="186" t="s">
        <v>792</v>
      </c>
      <c r="R119" s="103" t="s">
        <v>793</v>
      </c>
      <c r="S119" s="186" t="s">
        <v>794</v>
      </c>
      <c r="T119" s="186" t="s">
        <v>1187</v>
      </c>
      <c r="U119" s="65" t="str">
        <f t="shared" si="68"/>
        <v>Probabilidad</v>
      </c>
      <c r="V119" s="291" t="s">
        <v>12</v>
      </c>
      <c r="W119" s="291" t="s">
        <v>7</v>
      </c>
      <c r="X119" s="292" t="str">
        <f t="shared" si="62"/>
        <v>40%</v>
      </c>
      <c r="Y119" s="291" t="s">
        <v>17</v>
      </c>
      <c r="Z119" s="291" t="s">
        <v>20</v>
      </c>
      <c r="AA119" s="291" t="s">
        <v>98</v>
      </c>
      <c r="AB119" s="293">
        <f t="shared" si="69"/>
        <v>0.6</v>
      </c>
      <c r="AC119" s="294" t="str">
        <f t="shared" si="59"/>
        <v>Media</v>
      </c>
      <c r="AD119" s="292">
        <f t="shared" si="63"/>
        <v>0.6</v>
      </c>
      <c r="AE119" s="294" t="str">
        <f t="shared" si="60"/>
        <v>Menor</v>
      </c>
      <c r="AF119" s="292">
        <f t="shared" si="70"/>
        <v>0.4</v>
      </c>
      <c r="AG119" s="295" t="str">
        <f t="shared" si="64"/>
        <v>Moderado</v>
      </c>
      <c r="AH119" s="296" t="s">
        <v>113</v>
      </c>
      <c r="AI119" s="103" t="s">
        <v>795</v>
      </c>
      <c r="AJ119" s="346" t="s">
        <v>796</v>
      </c>
      <c r="AK119" s="120" t="s">
        <v>797</v>
      </c>
      <c r="AL119" s="297" t="s">
        <v>798</v>
      </c>
      <c r="AM119" s="313" t="s">
        <v>1013</v>
      </c>
      <c r="AN119" s="376" t="s">
        <v>1014</v>
      </c>
      <c r="AO119" s="317" t="s">
        <v>1186</v>
      </c>
    </row>
    <row r="120" spans="1:47" ht="57" customHeight="1">
      <c r="A120" s="438"/>
      <c r="B120" s="525" t="s">
        <v>799</v>
      </c>
      <c r="C120" s="525" t="s">
        <v>800</v>
      </c>
      <c r="D120" s="525" t="s">
        <v>801</v>
      </c>
      <c r="E120" s="545">
        <v>365</v>
      </c>
      <c r="F120" s="553" t="str">
        <f>IF(E120&lt;=0,"",IF(E120&lt;=2,"Muy Baja",IF(E120&lt;=24,"Baja",IF(E120&lt;=500,"Media",IF(E120&lt;=5000,"Alta","Muy Alta")))))</f>
        <v>Media</v>
      </c>
      <c r="G120" s="551">
        <f>IF(F120="","",IF(F120="Muy Baja",0.2,IF(F120="Baja",0.4,IF(F120="Media",0.6,IF(F120="Alta",0.8,IF(F120="Muy Alta",1,))))))</f>
        <v>0.6</v>
      </c>
      <c r="H120" s="551" t="s">
        <v>124</v>
      </c>
      <c r="I120" s="554" t="str">
        <f>IF(NOT(ISERROR(MATCH(H120,'[13]Tabla Impacto'!$B$221:$B$223,0))),'[13]Tabla Impacto'!$F$223&amp;"Por favor no seleccionar los criterios de impacto(Afectación Económica o presupuestal y Pérdida Reputacional)",H120)</f>
        <v xml:space="preserve">     El riesgo afecta la imagen de alguna área de la organización</v>
      </c>
      <c r="J120" s="553" t="str">
        <f>IF(OR(I120='[13]Tabla Impacto'!$C$11,I120='[13]Tabla Impacto'!$D$11),"Leve",IF(OR(I120='[13]Tabla Impacto'!$C$12,I120='[13]Tabla Impacto'!$D$12),"Menor",IF(OR(I120='[13]Tabla Impacto'!$C$13,I120='[13]Tabla Impacto'!$D$13),"Moderado",IF(OR(I120='[13]Tabla Impacto'!$C$14,I120='[13]Tabla Impacto'!$D$14),"Mayor",IF(OR(I120='[13]Tabla Impacto'!$C$15,I120='[13]Tabla Impacto'!$D$15),"Catastrófico","")))))</f>
        <v>Leve</v>
      </c>
      <c r="K120" s="551">
        <v>0.2</v>
      </c>
      <c r="L120" s="540" t="str">
        <f>IF(OR(AND(F120="Muy Baja",J120="Leve"),AND(F120="Muy Baja",J120="Menor"),AND(F120="Baja",J120="Leve")),"Bajo",IF(OR(AND(F120="Muy baja",J120="Moderado"),AND(F120="Baja",J120="Menor"),AND(F120="Baja",J120="Moderado"),AND(F120="Media",J120="Leve"),AND(F120="Media",J120="Menor"),AND(F120="Media",J120="Moderado"),AND(F120="Alta",J120="Leve"),AND(F120="Alta",J120="Menor")),"Moderado",IF(OR(AND(F120="Muy Baja",J120="Mayor"),AND(F120="Baja",J120="Mayor"),AND(F120="Media",J120="Mayor"),AND(F120="Alta",J120="Moderado"),AND(F120="Alta",J120="Mayor"),AND(F120="Muy Alta",J120="Leve"),AND(F120="Muy Alta",J120="Menor"),AND(F120="Muy Alta",J120="Moderado"),AND(F120="Muy Alta",J120="Mayor")),"Alto",IF(OR(AND(F120="Muy Baja",J120="Catastrófico"),AND(F120="Baja",J120="Catastrófico"),AND(F120="Media",J120="Catastrófico"),AND(F120="Alta",J120="Catastrófico"),AND(F120="Muy Alta",J120="Catastrófico")),"Extremo",""))))</f>
        <v>Moderado</v>
      </c>
      <c r="M120" s="541">
        <v>1</v>
      </c>
      <c r="N120" s="520" t="s">
        <v>776</v>
      </c>
      <c r="O120" s="565" t="s">
        <v>802</v>
      </c>
      <c r="P120" s="565" t="s">
        <v>187</v>
      </c>
      <c r="Q120" s="565" t="s">
        <v>803</v>
      </c>
      <c r="R120" s="565" t="s">
        <v>804</v>
      </c>
      <c r="S120" s="565" t="s">
        <v>805</v>
      </c>
      <c r="T120" s="565" t="s">
        <v>806</v>
      </c>
      <c r="U120" s="541" t="str">
        <f t="shared" si="68"/>
        <v>Probabilidad</v>
      </c>
      <c r="V120" s="641" t="s">
        <v>13</v>
      </c>
      <c r="W120" s="641" t="s">
        <v>7</v>
      </c>
      <c r="X120" s="642" t="str">
        <f t="shared" si="62"/>
        <v>30%</v>
      </c>
      <c r="Y120" s="641" t="s">
        <v>17</v>
      </c>
      <c r="Z120" s="641" t="s">
        <v>20</v>
      </c>
      <c r="AA120" s="641" t="s">
        <v>98</v>
      </c>
      <c r="AB120" s="652">
        <f>IFERROR(IF(U120="Probabilidad",(G120-(+G120*X120)),IF(U120="Impacto",G120,"")),"")</f>
        <v>0.42</v>
      </c>
      <c r="AC120" s="648" t="str">
        <f t="shared" si="59"/>
        <v>Media</v>
      </c>
      <c r="AD120" s="642">
        <f>+AB120</f>
        <v>0.42</v>
      </c>
      <c r="AE120" s="648" t="str">
        <f t="shared" si="60"/>
        <v>Leve</v>
      </c>
      <c r="AF120" s="642">
        <f>IFERROR(IF(U120="Impacto",(K120-(+K120*X120)),IF(U120="Probabilidad",K120,"")),"")</f>
        <v>0.2</v>
      </c>
      <c r="AG120" s="650" t="str">
        <f t="shared" si="64"/>
        <v>Moderado</v>
      </c>
      <c r="AH120" s="651" t="s">
        <v>113</v>
      </c>
      <c r="AI120" s="525" t="s">
        <v>807</v>
      </c>
      <c r="AJ120" s="520" t="s">
        <v>808</v>
      </c>
      <c r="AK120" s="660" t="s">
        <v>809</v>
      </c>
      <c r="AL120" s="395" t="s">
        <v>810</v>
      </c>
      <c r="AM120" s="391" t="s">
        <v>1188</v>
      </c>
      <c r="AN120" s="393" t="s">
        <v>1189</v>
      </c>
      <c r="AO120" s="399" t="s">
        <v>1186</v>
      </c>
    </row>
    <row r="121" spans="1:47" ht="15.75" customHeight="1">
      <c r="A121" s="438"/>
      <c r="B121" s="525"/>
      <c r="C121" s="525"/>
      <c r="D121" s="525"/>
      <c r="E121" s="545"/>
      <c r="F121" s="553"/>
      <c r="G121" s="551"/>
      <c r="H121" s="551"/>
      <c r="I121" s="546"/>
      <c r="J121" s="553"/>
      <c r="K121" s="551"/>
      <c r="L121" s="540"/>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604"/>
      <c r="AI121" s="549"/>
      <c r="AJ121" s="604"/>
      <c r="AK121" s="604"/>
      <c r="AL121" s="396"/>
      <c r="AM121" s="392"/>
      <c r="AN121" s="394"/>
      <c r="AO121" s="399"/>
    </row>
    <row r="122" spans="1:47" ht="90.75" customHeight="1">
      <c r="A122" s="438"/>
      <c r="B122" s="525" t="s">
        <v>811</v>
      </c>
      <c r="C122" s="525" t="s">
        <v>812</v>
      </c>
      <c r="D122" s="525" t="s">
        <v>813</v>
      </c>
      <c r="E122" s="545">
        <v>246</v>
      </c>
      <c r="F122" s="558" t="str">
        <f>IF(E122&lt;=0,"",IF(E122&lt;=2,"Muy Baja",IF(E122&lt;=24,"Baja",IF(E122&lt;=500,"Media",IF(E122&lt;=5000,"Alta","Muy Alta")))))</f>
        <v>Media</v>
      </c>
      <c r="G122" s="554">
        <f>IF(F122="","",IF(F122="Muy Baja",0.2,IF(F122="Baja",0.4,IF(F122="Media",0.6,IF(F122="Alta",0.8,IF(F122="Muy Alta",1,))))))</f>
        <v>0.6</v>
      </c>
      <c r="H122" s="554" t="s">
        <v>124</v>
      </c>
      <c r="I122" s="554" t="str">
        <f>IF(NOT(ISERROR(MATCH(H122,'[13]Tabla Impacto'!$B$221:$B$223,0))),'[13]Tabla Impacto'!$F$223&amp;"Por favor no seleccionar los criterios de impacto(Afectación Económica o presupuestal y Pérdida Reputacional)",H122)</f>
        <v xml:space="preserve">     El riesgo afecta la imagen de alguna área de la organización</v>
      </c>
      <c r="J122" s="558" t="str">
        <f>IF(OR(I122='[13]Tabla Impacto'!$C$11,I122='[13]Tabla Impacto'!$D$11),"Leve",IF(OR(I122='[13]Tabla Impacto'!$C$12,I122='[13]Tabla Impacto'!$D$12),"Menor",IF(OR(I122='[13]Tabla Impacto'!$C$13,I122='[13]Tabla Impacto'!$D$13),"Moderado",IF(OR(I122='[13]Tabla Impacto'!$C$14,I122='[13]Tabla Impacto'!$D$14),"Mayor",IF(OR(I122='[13]Tabla Impacto'!$C$15,I122='[13]Tabla Impacto'!$D$15),"Catastrófico","")))))</f>
        <v>Leve</v>
      </c>
      <c r="K122" s="554">
        <f>IF(J122="","",IF(J122="Leve",0.2,IF(J122="Menor",0.4,IF(J122="Moderado",0.6,IF(J122="Mayor",0.8,IF(J122="Catastrófico",1,))))))</f>
        <v>0.2</v>
      </c>
      <c r="L122" s="559" t="str">
        <f>IF(OR(AND(F122="Muy Baja",J122="Leve"),AND(F122="Muy Baja",J122="Menor"),AND(F122="Baja",J122="Leve")),"Bajo",IF(OR(AND(F122="Muy baja",J122="Moderado"),AND(F122="Baja",J122="Menor"),AND(F122="Baja",J122="Moderado"),AND(F122="Media",J122="Leve"),AND(F122="Media",J122="Menor"),AND(F122="Media",J122="Moderado"),AND(F122="Alta",J122="Leve"),AND(F122="Alta",J122="Menor")),"Moderado",IF(OR(AND(F122="Muy Baja",J122="Mayor"),AND(F122="Baja",J122="Mayor"),AND(F122="Media",J122="Mayor"),AND(F122="Alta",J122="Moderado"),AND(F122="Alta",J122="Mayor"),AND(F122="Muy Alta",J122="Leve"),AND(F122="Muy Alta",J122="Menor"),AND(F122="Muy Alta",J122="Moderado"),AND(F122="Muy Alta",J122="Mayor")),"Alto",IF(OR(AND(F122="Muy Baja",J122="Catastrófico"),AND(F122="Baja",J122="Catastrófico"),AND(F122="Media",J122="Catastrófico"),AND(F122="Alta",J122="Catastrófico"),AND(F122="Muy Alta",J122="Catastrófico")),"Extremo",""))))</f>
        <v>Moderado</v>
      </c>
      <c r="M122" s="65">
        <v>1</v>
      </c>
      <c r="N122" s="520" t="s">
        <v>776</v>
      </c>
      <c r="O122" s="186" t="s">
        <v>802</v>
      </c>
      <c r="P122" s="186" t="s">
        <v>284</v>
      </c>
      <c r="Q122" s="186" t="s">
        <v>814</v>
      </c>
      <c r="R122" s="186" t="s">
        <v>1015</v>
      </c>
      <c r="S122" s="186" t="s">
        <v>1190</v>
      </c>
      <c r="T122" s="186" t="s">
        <v>1191</v>
      </c>
      <c r="U122" s="65" t="str">
        <f t="shared" ref="U122:U124" si="71">IF(OR(V122="Preventivo",V122="Detectivo"),"Probabilidad",IF(V122="Correctivo","Impacto",""))</f>
        <v>Probabilidad</v>
      </c>
      <c r="V122" s="291" t="s">
        <v>12</v>
      </c>
      <c r="W122" s="291" t="s">
        <v>7</v>
      </c>
      <c r="X122" s="292" t="str">
        <f t="shared" ref="X122:X124" si="72">IF(AND(V122="Preventivo",W122="Automático"),"50%",IF(AND(V122="Preventivo",W122="Manual"),"40%",IF(AND(V122="Detectivo",W122="Automático"),"40%",IF(AND(V122="Detectivo",W122="Manual"),"30%",IF(AND(V122="Correctivo",W122="Automático"),"35%",IF(AND(V122="Correctivo",W122="Manual"),"25%",""))))))</f>
        <v>40%</v>
      </c>
      <c r="Y122" s="291" t="s">
        <v>17</v>
      </c>
      <c r="Z122" s="291" t="s">
        <v>20</v>
      </c>
      <c r="AA122" s="291" t="s">
        <v>98</v>
      </c>
      <c r="AB122" s="293">
        <f>IFERROR(IF(U122="Probabilidad",(G122-(+G122*X122)),IF(U122="Impacto",G122,"")),"")</f>
        <v>0.36</v>
      </c>
      <c r="AC122" s="294" t="str">
        <f t="shared" ref="AC122:AC125" si="73">IFERROR(IF(AB122="","",IF(AB122&lt;=0.2,"Muy Baja",IF(AB122&lt;=0.4,"Baja",IF(AB122&lt;=0.6,"Media",IF(AB122&lt;=0.8,"Alta","Muy Alta"))))),"")</f>
        <v>Baja</v>
      </c>
      <c r="AD122" s="292">
        <f t="shared" ref="AD122:AD124" si="74">+AB122</f>
        <v>0.36</v>
      </c>
      <c r="AE122" s="294" t="str">
        <f t="shared" ref="AE122:AE124" si="75">IFERROR(IF(AF122="","",IF(AF122&lt;=0.2,"Leve",IF(AF122&lt;=0.4,"Menor",IF(AF122&lt;=0.6,"Moderado",IF(AF122&lt;=0.8,"Mayor","Catastrófico"))))),"")</f>
        <v>Leve</v>
      </c>
      <c r="AF122" s="292">
        <f>IFERROR(IF(U122="Impacto",(K122-(+K122*X122)),IF(U122="Probabilidad",K122,"")),"")</f>
        <v>0.2</v>
      </c>
      <c r="AG122" s="295" t="str">
        <f t="shared" ref="AG122:AG125" si="76">IFERROR(IF(OR(AND(AC122="Muy Baja",AE122="Leve"),AND(AC122="Muy Baja",AE122="Menor"),AND(AC122="Baja",AE122="Leve")),"Bajo",IF(OR(AND(AC122="Muy baja",AE122="Moderado"),AND(AC122="Baja",AE122="Menor"),AND(AC122="Baja",AE122="Moderado"),AND(AC122="Media",AE122="Leve"),AND(AC122="Media",AE122="Menor"),AND(AC122="Media",AE122="Moderado"),AND(AC122="Alta",AE122="Leve"),AND(AC122="Alta",AE122="Menor")),"Moderado",IF(OR(AND(AC122="Muy Baja",AE122="Mayor"),AND(AC122="Baja",AE122="Mayor"),AND(AC122="Media",AE122="Mayor"),AND(AC122="Alta",AE122="Moderado"),AND(AC122="Alta",AE122="Mayor"),AND(AC122="Muy Alta",AE122="Leve"),AND(AC122="Muy Alta",AE122="Menor"),AND(AC122="Muy Alta",AE122="Moderado"),AND(AC122="Muy Alta",AE122="Mayor")),"Alto",IF(OR(AND(AC122="Muy Baja",AE122="Catastrófico"),AND(AC122="Baja",AE122="Catastrófico"),AND(AC122="Media",AE122="Catastrófico"),AND(AC122="Alta",AE122="Catastrófico"),AND(AC122="Muy Alta",AE122="Catastrófico")),"Extremo","")))),"")</f>
        <v>Bajo</v>
      </c>
      <c r="AH122" s="213" t="s">
        <v>29</v>
      </c>
      <c r="AI122" s="513" t="s">
        <v>815</v>
      </c>
      <c r="AJ122" s="513" t="s">
        <v>816</v>
      </c>
      <c r="AK122" s="640" t="s">
        <v>690</v>
      </c>
      <c r="AL122" s="397" t="s">
        <v>817</v>
      </c>
      <c r="AM122" s="314" t="s">
        <v>1016</v>
      </c>
      <c r="AN122" s="377" t="s">
        <v>1017</v>
      </c>
      <c r="AO122" s="317" t="s">
        <v>1186</v>
      </c>
    </row>
    <row r="123" spans="1:47" ht="133.5" customHeight="1">
      <c r="A123" s="438"/>
      <c r="B123" s="525"/>
      <c r="C123" s="525"/>
      <c r="D123" s="525"/>
      <c r="E123" s="545"/>
      <c r="F123" s="558"/>
      <c r="G123" s="554"/>
      <c r="H123" s="554"/>
      <c r="I123" s="554"/>
      <c r="J123" s="558"/>
      <c r="K123" s="554"/>
      <c r="L123" s="559"/>
      <c r="M123" s="65">
        <v>2</v>
      </c>
      <c r="N123" s="520"/>
      <c r="O123" s="186" t="s">
        <v>818</v>
      </c>
      <c r="P123" s="186" t="s">
        <v>187</v>
      </c>
      <c r="Q123" s="186" t="s">
        <v>819</v>
      </c>
      <c r="R123" s="186" t="s">
        <v>820</v>
      </c>
      <c r="S123" s="186" t="s">
        <v>1192</v>
      </c>
      <c r="T123" s="186" t="s">
        <v>821</v>
      </c>
      <c r="U123" s="65" t="str">
        <f t="shared" si="71"/>
        <v>Probabilidad</v>
      </c>
      <c r="V123" s="291" t="s">
        <v>13</v>
      </c>
      <c r="W123" s="291" t="s">
        <v>7</v>
      </c>
      <c r="X123" s="292" t="str">
        <f t="shared" si="72"/>
        <v>30%</v>
      </c>
      <c r="Y123" s="291" t="s">
        <v>17</v>
      </c>
      <c r="Z123" s="291" t="s">
        <v>20</v>
      </c>
      <c r="AA123" s="291" t="s">
        <v>98</v>
      </c>
      <c r="AB123" s="293">
        <v>0.18</v>
      </c>
      <c r="AC123" s="294" t="str">
        <f t="shared" si="73"/>
        <v>Muy Baja</v>
      </c>
      <c r="AD123" s="292">
        <v>0.18</v>
      </c>
      <c r="AE123" s="294" t="str">
        <f t="shared" si="75"/>
        <v>Leve</v>
      </c>
      <c r="AF123" s="292">
        <v>0.2</v>
      </c>
      <c r="AG123" s="295" t="str">
        <f t="shared" si="76"/>
        <v>Bajo</v>
      </c>
      <c r="AH123" s="213" t="s">
        <v>29</v>
      </c>
      <c r="AI123" s="513"/>
      <c r="AJ123" s="513"/>
      <c r="AK123" s="640"/>
      <c r="AL123" s="398"/>
      <c r="AM123" s="314" t="s">
        <v>1018</v>
      </c>
      <c r="AN123" s="377" t="s">
        <v>1019</v>
      </c>
      <c r="AO123" s="317" t="s">
        <v>1186</v>
      </c>
    </row>
    <row r="124" spans="1:47" ht="207">
      <c r="A124" s="438"/>
      <c r="B124" s="100" t="s">
        <v>822</v>
      </c>
      <c r="C124" s="100" t="s">
        <v>823</v>
      </c>
      <c r="D124" s="100" t="s">
        <v>824</v>
      </c>
      <c r="E124" s="118">
        <v>25</v>
      </c>
      <c r="F124" s="275" t="str">
        <f t="shared" ref="F124" si="77">IF(E124&lt;=0,"",IF(E124&lt;=2,"Muy Baja",IF(E124&lt;=24,"Baja",IF(E124&lt;=500,"Media",IF(E124&lt;=5000,"Alta","Muy Alta")))))</f>
        <v>Media</v>
      </c>
      <c r="G124" s="225">
        <f t="shared" ref="G124" si="78">IF(F124="","",IF(F124="Muy Baja",0.2,IF(F124="Baja",0.4,IF(F124="Media",0.6,IF(F124="Alta",0.8,IF(F124="Muy Alta",1,))))))</f>
        <v>0.6</v>
      </c>
      <c r="H124" s="225" t="s">
        <v>1026</v>
      </c>
      <c r="I124" s="276" t="str">
        <f>IF(NOT(ISERROR(MATCH(H124,'[13]Tabla Impacto'!$B$221:$B$223,0))),'[13]Tabla Impacto'!$F$223&amp;"Por favor no seleccionar los criterios de impacto(Afectación Económica o presupuestal y Pérdida Reputacional)",H124)</f>
        <v xml:space="preserve">     El riesgo afecta la imagen de la entidad internamente, de conocimiento general, nivel interno, de junta directiva y accionistas y/o de proveedores</v>
      </c>
      <c r="J124" s="349" t="str">
        <f>IF(OR(I124='[13]Tabla Impacto'!$C$11,I124='[13]Tabla Impacto'!$D$11),"Leve",IF(OR(I124='[13]Tabla Impacto'!$C$12,I124='[13]Tabla Impacto'!$D$12),"Menor",IF(OR(I124='[13]Tabla Impacto'!$C$13,I124='[13]Tabla Impacto'!$D$13),"Moderado",IF(OR(I124='[13]Tabla Impacto'!$C$14,I124='[13]Tabla Impacto'!$D$14),"Mayor",IF(OR(I124='[13]Tabla Impacto'!$C$15,I124='[13]Tabla Impacto'!$D$15),"Catastrófico","")))))</f>
        <v/>
      </c>
      <c r="K124" s="225" t="str">
        <f t="shared" ref="K124" si="79">IF(J124="","",IF(J124="Leve",0.2,IF(J124="Menor",0.4,IF(J124="Moderado",0.6,IF(J124="Mayor",0.8,IF(J124="Catastrófico",1,))))))</f>
        <v/>
      </c>
      <c r="L124" s="350" t="str">
        <f t="shared" ref="L124" si="80">IF(OR(AND(F124="Muy Baja",J124="Leve"),AND(F124="Muy Baja",J124="Menor"),AND(F124="Baja",J124="Leve")),"Bajo",IF(OR(AND(F124="Muy baja",J124="Moderado"),AND(F124="Baja",J124="Menor"),AND(F124="Baja",J124="Moderado"),AND(F124="Media",J124="Leve"),AND(F124="Media",J124="Menor"),AND(F124="Media",J124="Moderado"),AND(F124="Alta",J124="Leve"),AND(F124="Alta",J124="Menor")),"Moderado",IF(OR(AND(F124="Muy Baja",J124="Mayor"),AND(F124="Baja",J124="Mayor"),AND(F124="Media",J124="Mayor"),AND(F124="Alta",J124="Moderado"),AND(F124="Alta",J124="Mayor"),AND(F124="Muy Alta",J124="Leve"),AND(F124="Muy Alta",J124="Menor"),AND(F124="Muy Alta",J124="Moderado"),AND(F124="Muy Alta",J124="Mayor")),"Alto",IF(OR(AND(F124="Muy Baja",J124="Catastrófico"),AND(F124="Baja",J124="Catastrófico"),AND(F124="Media",J124="Catastrófico"),AND(F124="Alta",J124="Catastrófico"),AND(F124="Muy Alta",J124="Catastrófico")),"Extremo",""))))</f>
        <v/>
      </c>
      <c r="M124" s="65">
        <v>1</v>
      </c>
      <c r="N124" s="186" t="s">
        <v>776</v>
      </c>
      <c r="O124" s="186" t="s">
        <v>825</v>
      </c>
      <c r="P124" s="100" t="s">
        <v>187</v>
      </c>
      <c r="Q124" s="186" t="s">
        <v>826</v>
      </c>
      <c r="R124" s="186" t="s">
        <v>1193</v>
      </c>
      <c r="S124" s="100" t="s">
        <v>827</v>
      </c>
      <c r="T124" s="186" t="s">
        <v>828</v>
      </c>
      <c r="U124" s="65" t="str">
        <f t="shared" si="71"/>
        <v>Probabilidad</v>
      </c>
      <c r="V124" s="291" t="s">
        <v>12</v>
      </c>
      <c r="W124" s="291" t="s">
        <v>7</v>
      </c>
      <c r="X124" s="292" t="str">
        <f t="shared" si="72"/>
        <v>40%</v>
      </c>
      <c r="Y124" s="291" t="s">
        <v>17</v>
      </c>
      <c r="Z124" s="291" t="s">
        <v>20</v>
      </c>
      <c r="AA124" s="291" t="s">
        <v>98</v>
      </c>
      <c r="AB124" s="293">
        <f t="shared" ref="AB124" si="81">IFERROR(IF(U124="Probabilidad",(G124-(+G124*X124)),IF(U124="Impacto",G124,"")),"")</f>
        <v>0.36</v>
      </c>
      <c r="AC124" s="294" t="str">
        <f t="shared" si="73"/>
        <v>Baja</v>
      </c>
      <c r="AD124" s="292">
        <f t="shared" si="74"/>
        <v>0.36</v>
      </c>
      <c r="AE124" s="352" t="str">
        <f t="shared" si="75"/>
        <v/>
      </c>
      <c r="AF124" s="292" t="str">
        <f t="shared" ref="AF124" si="82">IFERROR(IF(U124="Impacto",(K124-(+K124*X124)),IF(U124="Probabilidad",K124,"")),"")</f>
        <v/>
      </c>
      <c r="AG124" s="351" t="str">
        <f t="shared" si="76"/>
        <v/>
      </c>
      <c r="AH124" s="296" t="s">
        <v>113</v>
      </c>
      <c r="AI124" s="103" t="s">
        <v>829</v>
      </c>
      <c r="AJ124" s="346" t="s">
        <v>830</v>
      </c>
      <c r="AK124" s="298" t="s">
        <v>831</v>
      </c>
      <c r="AL124" s="100" t="s">
        <v>832</v>
      </c>
      <c r="AM124" s="315" t="s">
        <v>1020</v>
      </c>
      <c r="AN124" s="378" t="s">
        <v>1021</v>
      </c>
      <c r="AO124" s="317" t="s">
        <v>1186</v>
      </c>
    </row>
    <row r="125" spans="1:47" s="62" customFormat="1" ht="111" customHeight="1">
      <c r="A125" s="446" t="s">
        <v>1194</v>
      </c>
      <c r="B125" s="319" t="s">
        <v>866</v>
      </c>
      <c r="C125" s="319" t="s">
        <v>1195</v>
      </c>
      <c r="D125" s="319" t="s">
        <v>1196</v>
      </c>
      <c r="E125" s="320">
        <v>30000</v>
      </c>
      <c r="F125" s="136" t="str">
        <f>IF(E125&lt;=0,"",IF(E125&lt;=2,"Muy Baja",IF(E125&lt;=F999,"Baja",IF(E125&lt;=500,"Media",IF(E125&lt;=5000,"Alta","Muy Alta")))))</f>
        <v>Muy Alta</v>
      </c>
      <c r="G125" s="321">
        <f>IF(F125="","",IF(F125="Muy Baja",0.2,IF(F125="Baja",0.4,IF(F125="Media",0.6,IF(F125="Alta",0.8,IF(F125="Muy Alta",1,))))))</f>
        <v>1</v>
      </c>
      <c r="H125" s="322" t="s">
        <v>126</v>
      </c>
      <c r="I125" s="321" t="str">
        <f>IF(NOT(ISERROR(MATCH(H125,'[14]Tabla Impacto'!$B$221:$B$223,0))),'[14]Tabla Impacto'!$F$223&amp;"Por favor no seleccionar los criterios de impacto(Afectación Económica o presupuestal y Pérdida Reputacional)",H125)</f>
        <v xml:space="preserve">     El riesgo afecta la imagen de la entidad con algunos usuarios de relevancia frente al logro de los objetivos</v>
      </c>
      <c r="J125" s="136" t="str">
        <f>IF(OR(I125='[14]Tabla Impacto'!$C$11,I125='[14]Tabla Impacto'!$D$11),"Leve",IF(OR(I125='[14]Tabla Impacto'!$C$12,I125='[14]Tabla Impacto'!$D$12),"Menor",IF(OR(I125='[14]Tabla Impacto'!$C$13,I125='[14]Tabla Impacto'!$D$13),"Moderado",IF(OR(I125='[14]Tabla Impacto'!$C$14,I125='[14]Tabla Impacto'!$D$14),"Mayor",IF(OR(I125='[14]Tabla Impacto'!$C$15,I125='[14]Tabla Impacto'!$D$15),"Catastrófico","")))))</f>
        <v>Moderado</v>
      </c>
      <c r="K125" s="321">
        <f>IF(J125="","",IF(J125="Leve",0.2,IF(J125="Menor",0.4,IF(J125="Moderado",0.6,IF(J125="Mayor",0.8,IF(J125="Catastrófico",1,))))))</f>
        <v>0.6</v>
      </c>
      <c r="L125" s="323" t="str">
        <f>IF(OR(AND(F125="Muy Baja",J125="Leve"),AND(F125="Muy Baja",J125="Menor"),AND(F125="Baja",J125="Leve")),"Bajo",IF(OR(AND(F125="Muy baja",J125="Moderado"),AND(F125="Baja",J125="Menor"),AND(F125="Baja",J125="Moderado"),AND(F125="Media",J125="Leve"),AND(F125="Media",J125="Menor"),AND(F125="Media",J125="Moderado"),AND(F125="Alta",J125="Leve"),AND(F125="Alta",J125="Menor")),"Moderado",IF(OR(AND(F125="Muy Baja",J125="Mayor"),AND(F125="Baja",J125="Mayor"),AND(F125="Media",J125="Mayor"),AND(F125="Alta",J125="Moderado"),AND(F125="Alta",J125="Mayor"),AND(F125="Muy Alta",J125="Leve"),AND(F125="Muy Alta",J125="Menor"),AND(F125="Muy Alta",J125="Moderado"),AND(F125="Muy Alta",J125="Mayor")),"Alto",IF(OR(AND(F125="Muy Baja",J125="Catastrófico"),AND(F125="Baja",J125="Catastrófico"),AND(F125="Media",J125="Catastrófico"),AND(F125="Alta",J125="Catastrófico"),AND(F125="Muy Alta",J125="Catastrófico")),"Extremo",""))))</f>
        <v>Alto</v>
      </c>
      <c r="M125" s="324">
        <v>1</v>
      </c>
      <c r="N125" s="324" t="s">
        <v>870</v>
      </c>
      <c r="O125" s="324" t="s">
        <v>871</v>
      </c>
      <c r="P125" s="324" t="s">
        <v>178</v>
      </c>
      <c r="Q125" s="325" t="s">
        <v>872</v>
      </c>
      <c r="R125" s="325" t="s">
        <v>873</v>
      </c>
      <c r="S125" s="325" t="s">
        <v>1197</v>
      </c>
      <c r="T125" s="324" t="s">
        <v>874</v>
      </c>
      <c r="U125" s="326" t="s">
        <v>2</v>
      </c>
      <c r="V125" s="327" t="s">
        <v>12</v>
      </c>
      <c r="W125" s="327" t="s">
        <v>7</v>
      </c>
      <c r="X125" s="328">
        <v>0.4</v>
      </c>
      <c r="Y125" s="327" t="s">
        <v>17</v>
      </c>
      <c r="Z125" s="327" t="s">
        <v>20</v>
      </c>
      <c r="AA125" s="327" t="s">
        <v>98</v>
      </c>
      <c r="AB125" s="329">
        <v>0.6</v>
      </c>
      <c r="AC125" s="330" t="str">
        <f t="shared" si="73"/>
        <v>Media</v>
      </c>
      <c r="AD125" s="328">
        <f>+AB125</f>
        <v>0.6</v>
      </c>
      <c r="AE125" s="331" t="s">
        <v>70</v>
      </c>
      <c r="AF125" s="328">
        <f>IFERROR(IF(U125="Impacto",(K125-(+K125*X125)),IF(U125="Probabilidad",K125,"")),"")</f>
        <v>0.6</v>
      </c>
      <c r="AG125" s="332" t="str">
        <f t="shared" si="76"/>
        <v>Moderado</v>
      </c>
      <c r="AH125" s="333" t="s">
        <v>28</v>
      </c>
      <c r="AI125" s="319" t="s">
        <v>1198</v>
      </c>
      <c r="AJ125" s="319" t="s">
        <v>875</v>
      </c>
      <c r="AK125" s="334" t="s">
        <v>876</v>
      </c>
      <c r="AL125" s="149" t="s">
        <v>877</v>
      </c>
      <c r="AM125" s="335"/>
      <c r="AN125" s="379"/>
      <c r="AO125" s="399" t="s">
        <v>1239</v>
      </c>
      <c r="AP125" s="367"/>
      <c r="AQ125" s="367"/>
      <c r="AR125" s="367"/>
      <c r="AS125" s="367"/>
      <c r="AT125" s="367"/>
      <c r="AU125" s="367"/>
    </row>
    <row r="126" spans="1:47" s="62" customFormat="1" ht="89.25" customHeight="1">
      <c r="A126" s="446"/>
      <c r="B126" s="149" t="s">
        <v>867</v>
      </c>
      <c r="C126" s="149" t="s">
        <v>868</v>
      </c>
      <c r="D126" s="149" t="s">
        <v>869</v>
      </c>
      <c r="E126" s="237">
        <v>12</v>
      </c>
      <c r="F126" s="137" t="str">
        <f>IF(E126&lt;=0,"",IF(E126&lt;=2,"Muy Baja",IF(E126&lt;=24,"Baja",IF(E126&lt;=500,"Media",IF(E126&lt;=5000,"Alta","Muy Alta")))))</f>
        <v>Baja</v>
      </c>
      <c r="G126" s="238">
        <f>IF(F126="","",IF(F126="Muy Baja",0.2,IF(F126="Baja",0.4,IF(F126="Media",0.6,IF(F126="Alta",0.8,IF(F126="Muy Alta",1,))))))</f>
        <v>0.4</v>
      </c>
      <c r="H126" s="239" t="s">
        <v>126</v>
      </c>
      <c r="I126" s="238" t="str">
        <f>IF(NOT(ISERROR(MATCH(H126,'[14]Tabla Impacto'!$B$221:$B$223,0))),'[14]Tabla Impacto'!$F$223&amp;"Por favor no seleccionar los criterios de impacto(Afectación Económica o presupuestal y Pérdida Reputacional)",H126)</f>
        <v xml:space="preserve">     El riesgo afecta la imagen de la entidad con algunos usuarios de relevancia frente al logro de los objetivos</v>
      </c>
      <c r="J126" s="137" t="str">
        <f>IF(OR(I126='[14]Tabla Impacto'!$C$11,I126='[14]Tabla Impacto'!$D$11),"Leve",IF(OR(I126='[14]Tabla Impacto'!$C$12,I126='[14]Tabla Impacto'!$D$12),"Menor",IF(OR(I126='[14]Tabla Impacto'!$C$13,I126='[14]Tabla Impacto'!$D$13),"Moderado",IF(OR(I126='[14]Tabla Impacto'!$C$14,I126='[14]Tabla Impacto'!$D$14),"Mayor",IF(OR(I126='[14]Tabla Impacto'!$C$15,I126='[14]Tabla Impacto'!$D$15),"Catastrófico","")))))</f>
        <v>Moderado</v>
      </c>
      <c r="K126" s="238">
        <f>IF(J126="","",IF(J126="Leve",0.2,IF(J126="Menor",0.4,IF(J126="Moderado",0.6,IF(J126="Mayor",0.8,IF(J126="Catastrófico",1,))))))</f>
        <v>0.6</v>
      </c>
      <c r="L126" s="240" t="str">
        <f>IF(OR(AND(F126="Muy Baja",J126="Leve"),AND(F126="Muy Baja",J126="Menor"),AND(F126="Baja",J126="Leve")),"Bajo",IF(OR(AND(F126="Muy baja",J126="Moderado"),AND(F126="Baja",J126="Menor"),AND(F126="Baja",J126="Moderado"),AND(F126="Media",J126="Leve"),AND(F126="Media",J126="Menor"),AND(F126="Media",J126="Moderado"),AND(F126="Alta",J126="Leve"),AND(F126="Alta",J126="Menor")),"Moderado",IF(OR(AND(F126="Muy Baja",J126="Mayor"),AND(F126="Baja",J126="Mayor"),AND(F126="Media",J126="Mayor"),AND(F126="Alta",J126="Moderado"),AND(F126="Alta",J126="Mayor"),AND(F126="Muy Alta",J126="Leve"),AND(F126="Muy Alta",J126="Menor"),AND(F126="Muy Alta",J126="Moderado"),AND(F126="Muy Alta",J126="Mayor")),"Alto",IF(OR(AND(F126="Muy Baja",J126="Catastrófico"),AND(F126="Baja",J126="Catastrófico"),AND(F126="Media",J126="Catastrófico"),AND(F126="Alta",J126="Catastrófico"),AND(F126="Muy Alta",J126="Catastrófico")),"Extremo",""))))</f>
        <v>Moderado</v>
      </c>
      <c r="M126" s="241">
        <v>1</v>
      </c>
      <c r="N126" s="337" t="s">
        <v>849</v>
      </c>
      <c r="O126" s="149" t="s">
        <v>878</v>
      </c>
      <c r="P126" s="149" t="s">
        <v>879</v>
      </c>
      <c r="Q126" s="337" t="s">
        <v>880</v>
      </c>
      <c r="R126" s="337" t="s">
        <v>1199</v>
      </c>
      <c r="S126" s="337" t="s">
        <v>881</v>
      </c>
      <c r="T126" s="337" t="s">
        <v>882</v>
      </c>
      <c r="U126" s="338" t="s">
        <v>2</v>
      </c>
      <c r="V126" s="243" t="s">
        <v>12</v>
      </c>
      <c r="W126" s="243" t="s">
        <v>7</v>
      </c>
      <c r="X126" s="244">
        <v>0.4</v>
      </c>
      <c r="Y126" s="243" t="s">
        <v>17</v>
      </c>
      <c r="Z126" s="243" t="s">
        <v>20</v>
      </c>
      <c r="AA126" s="243" t="s">
        <v>98</v>
      </c>
      <c r="AB126" s="339">
        <v>0.24</v>
      </c>
      <c r="AC126" s="143" t="s">
        <v>96</v>
      </c>
      <c r="AD126" s="244">
        <v>0.24</v>
      </c>
      <c r="AE126" s="143" t="s">
        <v>70</v>
      </c>
      <c r="AF126" s="244">
        <v>0.6</v>
      </c>
      <c r="AG126" s="247" t="s">
        <v>70</v>
      </c>
      <c r="AH126" s="243" t="s">
        <v>28</v>
      </c>
      <c r="AI126" s="149" t="s">
        <v>883</v>
      </c>
      <c r="AJ126" s="345" t="s">
        <v>884</v>
      </c>
      <c r="AK126" s="138" t="s">
        <v>876</v>
      </c>
      <c r="AL126" s="149" t="s">
        <v>885</v>
      </c>
      <c r="AM126" s="335"/>
      <c r="AN126" s="379"/>
      <c r="AO126" s="669"/>
      <c r="AP126" s="367"/>
      <c r="AQ126" s="367"/>
      <c r="AR126" s="367"/>
      <c r="AS126" s="367"/>
      <c r="AT126" s="367"/>
      <c r="AU126" s="367"/>
    </row>
    <row r="127" spans="1:47" s="62" customFormat="1" ht="57" customHeight="1">
      <c r="A127" s="446"/>
      <c r="B127" s="445" t="s">
        <v>846</v>
      </c>
      <c r="C127" s="445" t="s">
        <v>847</v>
      </c>
      <c r="D127" s="445" t="s">
        <v>848</v>
      </c>
      <c r="E127" s="469">
        <v>1409</v>
      </c>
      <c r="F127" s="470" t="str">
        <f>IF(E127&lt;=0,"",IF(E127&lt;=2,"Muy Baja",IF(E127&lt;=24,"Baja",IF(E127&lt;=500,"Media",IF(E127&lt;=5000,"Alta","Muy Alta")))))</f>
        <v>Alta</v>
      </c>
      <c r="G127" s="439">
        <f>IF(F127="","",IF(F127="Muy Baja",0.2,IF(F127="Baja",0.4,IF(F127="Media",0.6,IF(F127="Alta",0.8,IF(F127="Muy Alta",1,))))))</f>
        <v>0.8</v>
      </c>
      <c r="H127" s="476" t="s">
        <v>126</v>
      </c>
      <c r="I127" s="439" t="str">
        <f>IF(NOT(ISERROR(MATCH(H127,'[14]Tabla Impacto'!$B$221:$B$223,0))),'[14]Tabla Impacto'!$F$223&amp;"Por favor no seleccionar los criterios de impacto(Afectación Económica o presupuestal y Pérdida Reputacional)",H127)</f>
        <v xml:space="preserve">     El riesgo afecta la imagen de la entidad con algunos usuarios de relevancia frente al logro de los objetivos</v>
      </c>
      <c r="J127" s="470" t="str">
        <f>IF(OR(I127='[14]Tabla Impacto'!$C$11,I127='[14]Tabla Impacto'!$D$11),"Leve",IF(OR(I127='[14]Tabla Impacto'!$C$12,I127='[14]Tabla Impacto'!$D$12),"Menor",IF(OR(I127='[14]Tabla Impacto'!$C$13,I127='[14]Tabla Impacto'!$D$13),"Moderado",IF(OR(I127='[14]Tabla Impacto'!$C$14,I127='[14]Tabla Impacto'!$D$14),"Mayor",IF(OR(I127='[14]Tabla Impacto'!$C$15,I127='[14]Tabla Impacto'!$D$15),"Catastrófico","")))))</f>
        <v>Moderado</v>
      </c>
      <c r="K127" s="439">
        <f>IF(J127="","",IF(J127="Leve",0.2,IF(J127="Menor",0.4,IF(J127="Moderado",0.6,IF(J127="Mayor",0.8,IF(J127="Catastrófico",1,))))))</f>
        <v>0.6</v>
      </c>
      <c r="L127" s="440" t="str">
        <f>IF(OR(AND(F127="Muy Baja",J127="Leve"),AND(F127="Muy Baja",J127="Menor"),AND(F127="Baja",J127="Leve")),"Bajo",IF(OR(AND(F127="Muy baja",J127="Moderado"),AND(F127="Baja",J127="Menor"),AND(F127="Baja",J127="Moderado"),AND(F127="Media",J127="Leve"),AND(F127="Media",J127="Menor"),AND(F127="Media",J127="Moderado"),AND(F127="Alta",J127="Leve"),AND(F127="Alta",J127="Menor")),"Moderado",IF(OR(AND(F127="Muy Baja",J127="Mayor"),AND(F127="Baja",J127="Mayor"),AND(F127="Media",J127="Mayor"),AND(F127="Alta",J127="Moderado"),AND(F127="Alta",J127="Mayor"),AND(F127="Muy Alta",J127="Leve"),AND(F127="Muy Alta",J127="Menor"),AND(F127="Muy Alta",J127="Moderado"),AND(F127="Muy Alta",J127="Mayor")),"Alto",IF(OR(AND(F127="Muy Baja",J127="Catastrófico"),AND(F127="Baja",J127="Catastrófico"),AND(F127="Media",J127="Catastrófico"),AND(F127="Alta",J127="Catastrófico"),AND(F127="Muy Alta",J127="Catastrófico")),"Extremo",""))))</f>
        <v>Alto</v>
      </c>
      <c r="M127" s="241">
        <v>1</v>
      </c>
      <c r="N127" s="337" t="s">
        <v>849</v>
      </c>
      <c r="O127" s="149" t="s">
        <v>850</v>
      </c>
      <c r="P127" s="149" t="s">
        <v>298</v>
      </c>
      <c r="Q127" s="337" t="s">
        <v>851</v>
      </c>
      <c r="R127" s="337" t="s">
        <v>852</v>
      </c>
      <c r="S127" s="337" t="s">
        <v>853</v>
      </c>
      <c r="T127" s="337" t="s">
        <v>854</v>
      </c>
      <c r="U127" s="338" t="s">
        <v>2</v>
      </c>
      <c r="V127" s="243" t="s">
        <v>12</v>
      </c>
      <c r="W127" s="243" t="s">
        <v>7</v>
      </c>
      <c r="X127" s="244" t="s">
        <v>855</v>
      </c>
      <c r="Y127" s="243" t="s">
        <v>17</v>
      </c>
      <c r="Z127" s="243" t="s">
        <v>20</v>
      </c>
      <c r="AA127" s="243" t="s">
        <v>98</v>
      </c>
      <c r="AB127" s="339">
        <v>0.48</v>
      </c>
      <c r="AC127" s="143" t="s">
        <v>43</v>
      </c>
      <c r="AD127" s="244">
        <v>0.48</v>
      </c>
      <c r="AE127" s="143" t="s">
        <v>70</v>
      </c>
      <c r="AF127" s="244">
        <v>0.6</v>
      </c>
      <c r="AG127" s="435" t="s">
        <v>244</v>
      </c>
      <c r="AH127" s="477" t="s">
        <v>180</v>
      </c>
      <c r="AI127" s="477"/>
      <c r="AJ127" s="445"/>
      <c r="AK127" s="434"/>
      <c r="AL127" s="150"/>
      <c r="AM127" s="336"/>
      <c r="AN127" s="379"/>
      <c r="AO127" s="669"/>
      <c r="AP127" s="367"/>
      <c r="AQ127" s="367"/>
      <c r="AR127" s="367"/>
      <c r="AS127" s="367"/>
      <c r="AT127" s="367"/>
      <c r="AU127" s="367"/>
    </row>
    <row r="128" spans="1:47" s="62" customFormat="1" ht="71.25" customHeight="1">
      <c r="A128" s="446"/>
      <c r="B128" s="445"/>
      <c r="C128" s="445"/>
      <c r="D128" s="445"/>
      <c r="E128" s="469"/>
      <c r="F128" s="470"/>
      <c r="G128" s="439"/>
      <c r="H128" s="476"/>
      <c r="I128" s="439">
        <f>IF(NOT(ISERROR(MATCH(H128,_xlfn.ANCHORARRAY(#REF!),0))),#REF!&amp;"Por favor no seleccionar los criterios de impacto",H128)</f>
        <v>0</v>
      </c>
      <c r="J128" s="470"/>
      <c r="K128" s="439"/>
      <c r="L128" s="440"/>
      <c r="M128" s="241">
        <v>2</v>
      </c>
      <c r="N128" s="337" t="s">
        <v>849</v>
      </c>
      <c r="O128" s="149" t="s">
        <v>850</v>
      </c>
      <c r="P128" s="149" t="s">
        <v>856</v>
      </c>
      <c r="Q128" s="337" t="s">
        <v>576</v>
      </c>
      <c r="R128" s="337" t="s">
        <v>857</v>
      </c>
      <c r="S128" s="337" t="s">
        <v>853</v>
      </c>
      <c r="T128" s="337" t="s">
        <v>858</v>
      </c>
      <c r="U128" s="338" t="s">
        <v>428</v>
      </c>
      <c r="V128" s="243" t="s">
        <v>14</v>
      </c>
      <c r="W128" s="243" t="s">
        <v>7</v>
      </c>
      <c r="X128" s="244" t="s">
        <v>859</v>
      </c>
      <c r="Y128" s="243" t="s">
        <v>17</v>
      </c>
      <c r="Z128" s="243" t="s">
        <v>20</v>
      </c>
      <c r="AA128" s="243" t="s">
        <v>98</v>
      </c>
      <c r="AB128" s="339">
        <v>0.48</v>
      </c>
      <c r="AC128" s="143" t="s">
        <v>43</v>
      </c>
      <c r="AD128" s="244">
        <v>0.48</v>
      </c>
      <c r="AE128" s="143" t="s">
        <v>775</v>
      </c>
      <c r="AF128" s="340">
        <v>0.45</v>
      </c>
      <c r="AG128" s="436"/>
      <c r="AH128" s="477"/>
      <c r="AI128" s="477"/>
      <c r="AJ128" s="445"/>
      <c r="AK128" s="434"/>
      <c r="AL128" s="150"/>
      <c r="AM128" s="336"/>
      <c r="AN128" s="379"/>
      <c r="AO128" s="669"/>
      <c r="AP128" s="367"/>
      <c r="AQ128" s="367"/>
      <c r="AR128" s="367"/>
      <c r="AS128" s="367"/>
      <c r="AT128" s="367"/>
      <c r="AU128" s="367"/>
    </row>
    <row r="129" spans="1:47" s="62" customFormat="1" ht="51" customHeight="1">
      <c r="A129" s="446"/>
      <c r="B129" s="445" t="s">
        <v>860</v>
      </c>
      <c r="C129" s="445" t="s">
        <v>861</v>
      </c>
      <c r="D129" s="445" t="s">
        <v>862</v>
      </c>
      <c r="E129" s="469">
        <v>1409</v>
      </c>
      <c r="F129" s="470" t="str">
        <f>IF(E129&lt;=0,"",IF(E129&lt;=2,"Muy Baja",IF(E129&lt;=24,"Baja",IF(E129&lt;=500,"Media",IF(E129&lt;=5000,"Alta","Muy Alta")))))</f>
        <v>Alta</v>
      </c>
      <c r="G129" s="439">
        <f>IF(F129="","",IF(F129="Muy Baja",0.2,IF(F129="Baja",0.4,IF(F129="Media",0.6,IF(F129="Alta",0.8,IF(F129="Muy Alta",1,))))))</f>
        <v>0.8</v>
      </c>
      <c r="H129" s="476" t="s">
        <v>126</v>
      </c>
      <c r="I129" s="439" t="str">
        <f>IF(NOT(ISERROR(MATCH(H129,'[14]Tabla Impacto'!$B$221:$B$223,0))),'[14]Tabla Impacto'!$F$223&amp;"Por favor no seleccionar los criterios de impacto(Afectación Económica o presupuestal y Pérdida Reputacional)",H129)</f>
        <v xml:space="preserve">     El riesgo afecta la imagen de la entidad con algunos usuarios de relevancia frente al logro de los objetivos</v>
      </c>
      <c r="J129" s="470" t="str">
        <f>IF(OR(I129='[14]Tabla Impacto'!$C$11,I129='[14]Tabla Impacto'!$D$11),"Leve",IF(OR(I129='[14]Tabla Impacto'!$C$12,I129='[14]Tabla Impacto'!$D$12),"Menor",IF(OR(I129='[14]Tabla Impacto'!$C$13,I129='[14]Tabla Impacto'!$D$13),"Moderado",IF(OR(I129='[14]Tabla Impacto'!$C$14,I129='[14]Tabla Impacto'!$D$14),"Mayor",IF(OR(I129='[14]Tabla Impacto'!$C$15,I129='[14]Tabla Impacto'!$D$15),"Catastrófico","")))))</f>
        <v>Moderado</v>
      </c>
      <c r="K129" s="439">
        <f>IF(J129="","",IF(J129="Leve",0.2,IF(J129="Menor",0.4,IF(J129="Moderado",0.6,IF(J129="Mayor",0.8,IF(J129="Catastrófico",1,))))))</f>
        <v>0.6</v>
      </c>
      <c r="L129" s="440" t="str">
        <f>IF(OR(AND(F129="Muy Baja",J129="Leve"),AND(F129="Muy Baja",J129="Menor"),AND(F129="Baja",J129="Leve")),"Bajo",IF(OR(AND(F129="Muy baja",J129="Moderado"),AND(F129="Baja",J129="Menor"),AND(F129="Baja",J129="Moderado"),AND(F129="Media",J129="Leve"),AND(F129="Media",J129="Menor"),AND(F129="Media",J129="Moderado"),AND(F129="Alta",J129="Leve"),AND(F129="Alta",J129="Menor")),"Moderado",IF(OR(AND(F129="Muy Baja",J129="Mayor"),AND(F129="Baja",J129="Mayor"),AND(F129="Media",J129="Mayor"),AND(F129="Alta",J129="Moderado"),AND(F129="Alta",J129="Mayor"),AND(F129="Muy Alta",J129="Leve"),AND(F129="Muy Alta",J129="Menor"),AND(F129="Muy Alta",J129="Moderado"),AND(F129="Muy Alta",J129="Mayor")),"Alto",IF(OR(AND(F129="Muy Baja",J129="Catastrófico"),AND(F129="Baja",J129="Catastrófico"),AND(F129="Media",J129="Catastrófico"),AND(F129="Alta",J129="Catastrófico"),AND(F129="Muy Alta",J129="Catastrófico")),"Extremo",""))))</f>
        <v>Alto</v>
      </c>
      <c r="M129" s="241">
        <v>1</v>
      </c>
      <c r="N129" s="337" t="s">
        <v>849</v>
      </c>
      <c r="O129" s="149" t="s">
        <v>850</v>
      </c>
      <c r="P129" s="149" t="s">
        <v>573</v>
      </c>
      <c r="Q129" s="337" t="s">
        <v>863</v>
      </c>
      <c r="R129" s="337" t="s">
        <v>864</v>
      </c>
      <c r="S129" s="337" t="s">
        <v>853</v>
      </c>
      <c r="T129" s="337" t="s">
        <v>865</v>
      </c>
      <c r="U129" s="338" t="s">
        <v>2</v>
      </c>
      <c r="V129" s="243" t="s">
        <v>12</v>
      </c>
      <c r="W129" s="243" t="s">
        <v>7</v>
      </c>
      <c r="X129" s="244">
        <v>0.4</v>
      </c>
      <c r="Y129" s="243" t="s">
        <v>17</v>
      </c>
      <c r="Z129" s="243" t="s">
        <v>20</v>
      </c>
      <c r="AA129" s="243" t="s">
        <v>98</v>
      </c>
      <c r="AB129" s="339">
        <v>0.48</v>
      </c>
      <c r="AC129" s="143" t="s">
        <v>43</v>
      </c>
      <c r="AD129" s="244">
        <v>0.48</v>
      </c>
      <c r="AE129" s="143" t="s">
        <v>70</v>
      </c>
      <c r="AF129" s="244">
        <v>0.6</v>
      </c>
      <c r="AG129" s="435" t="s">
        <v>1236</v>
      </c>
      <c r="AH129" s="441" t="s">
        <v>180</v>
      </c>
      <c r="AI129" s="442"/>
      <c r="AJ129" s="445"/>
      <c r="AK129" s="434"/>
      <c r="AL129" s="341"/>
      <c r="AM129" s="306"/>
      <c r="AN129" s="380"/>
      <c r="AO129" s="669"/>
      <c r="AP129" s="367"/>
      <c r="AQ129" s="367"/>
      <c r="AR129" s="367"/>
      <c r="AS129" s="367"/>
      <c r="AT129" s="367"/>
      <c r="AU129" s="367"/>
    </row>
    <row r="130" spans="1:47" s="62" customFormat="1" ht="99" customHeight="1">
      <c r="A130" s="447"/>
      <c r="B130" s="445"/>
      <c r="C130" s="445"/>
      <c r="D130" s="445"/>
      <c r="E130" s="469"/>
      <c r="F130" s="470"/>
      <c r="G130" s="439"/>
      <c r="H130" s="476"/>
      <c r="I130" s="439">
        <f>IF(NOT(ISERROR(MATCH(H130,_xlfn.ANCHORARRAY(#REF!),0))),#REF!&amp;"Por favor no seleccionar los criterios de impacto",H130)</f>
        <v>0</v>
      </c>
      <c r="J130" s="470"/>
      <c r="K130" s="439"/>
      <c r="L130" s="440"/>
      <c r="M130" s="241">
        <v>2</v>
      </c>
      <c r="N130" s="337" t="s">
        <v>849</v>
      </c>
      <c r="O130" s="149" t="s">
        <v>850</v>
      </c>
      <c r="P130" s="149" t="s">
        <v>856</v>
      </c>
      <c r="Q130" s="337" t="s">
        <v>576</v>
      </c>
      <c r="R130" s="337" t="s">
        <v>857</v>
      </c>
      <c r="S130" s="337" t="s">
        <v>853</v>
      </c>
      <c r="T130" s="337" t="s">
        <v>858</v>
      </c>
      <c r="U130" s="338" t="s">
        <v>428</v>
      </c>
      <c r="V130" s="243" t="s">
        <v>14</v>
      </c>
      <c r="W130" s="243" t="s">
        <v>7</v>
      </c>
      <c r="X130" s="244">
        <v>0.25</v>
      </c>
      <c r="Y130" s="243" t="s">
        <v>17</v>
      </c>
      <c r="Z130" s="243" t="s">
        <v>20</v>
      </c>
      <c r="AA130" s="243" t="s">
        <v>98</v>
      </c>
      <c r="AB130" s="339">
        <v>0.48</v>
      </c>
      <c r="AC130" s="143" t="s">
        <v>43</v>
      </c>
      <c r="AD130" s="244">
        <v>0.48</v>
      </c>
      <c r="AE130" s="143" t="s">
        <v>775</v>
      </c>
      <c r="AF130" s="244">
        <v>0.45</v>
      </c>
      <c r="AG130" s="436"/>
      <c r="AH130" s="443"/>
      <c r="AI130" s="444"/>
      <c r="AJ130" s="445"/>
      <c r="AK130" s="434"/>
      <c r="AL130" s="341"/>
      <c r="AM130" s="306"/>
      <c r="AN130" s="380"/>
      <c r="AO130" s="669"/>
      <c r="AP130" s="367"/>
      <c r="AQ130" s="367"/>
      <c r="AR130" s="367"/>
      <c r="AS130" s="367"/>
      <c r="AT130" s="367"/>
      <c r="AU130" s="367"/>
    </row>
    <row r="131" spans="1:47" ht="72">
      <c r="A131" s="438" t="s">
        <v>937</v>
      </c>
      <c r="B131" s="448" t="s">
        <v>886</v>
      </c>
      <c r="C131" s="448" t="s">
        <v>887</v>
      </c>
      <c r="D131" s="448" t="s">
        <v>888</v>
      </c>
      <c r="E131" s="450">
        <v>2000</v>
      </c>
      <c r="F131" s="451" t="str">
        <f>IF(E131&lt;=0,"",IF(E131&lt;=2,"Muy Baja",IF(E131&lt;=24,"Baja",IF(E131&lt;=500,"Media",IF(E131&lt;=5000,"Alta","Muy Alta")))))</f>
        <v>Alta</v>
      </c>
      <c r="G131" s="453">
        <f>IF(F131="","",IF(F131="Muy Baja",0.2,IF(F131="Baja",0.4,IF(F131="Media",0.6,IF(F131="Alta",0.8,IF(F131="Muy Alta",1,))))))</f>
        <v>0.8</v>
      </c>
      <c r="H131" s="455" t="s">
        <v>127</v>
      </c>
      <c r="I131" s="457" t="str">
        <f>IF(NOT(ISERROR(MATCH(H131,'[15]Tabla Impacto'!$B$221:$B$223,0))),'[15]Tabla Impacto'!$F$223&amp;"Por favor no seleccionar los criterios de impacto(Afectación Económica o presupuestal y Pérdida Reputacional)",H131)</f>
        <v xml:space="preserve">     El riesgo afecta la imagen de de la entidad con efecto publicitario sostenido a nivel de sector administrativo, nivel departamental o municipal</v>
      </c>
      <c r="J131" s="459" t="str">
        <f>IF(OR(I131='[15]Tabla Impacto'!$C$11,I131='[15]Tabla Impacto'!$D$11),"Leve",IF(OR(I131='[15]Tabla Impacto'!$C$12,I131='[15]Tabla Impacto'!$D$12),"Menor",IF(OR(I131='[15]Tabla Impacto'!$C$13,I131='[15]Tabla Impacto'!$D$13),"Moderado",IF(OR(I131='[15]Tabla Impacto'!$C$14,I131='[15]Tabla Impacto'!$D$14),"Mayor",IF(OR(I131='[15]Tabla Impacto'!$C$15,I131='[15]Tabla Impacto'!$D$15),"Catastrófico","")))))</f>
        <v>Mayor</v>
      </c>
      <c r="K131" s="457">
        <f>IF(J131="","",IF(J131="Leve",0.2,IF(J131="Menor",0.4,IF(J131="Moderado",0.6,IF(J131="Mayor",0.8,IF(J131="Catastrófico",1,))))))</f>
        <v>0.8</v>
      </c>
      <c r="L131" s="461" t="str">
        <f>IF(OR(AND(F131="Muy Baja",J131="Leve"),AND(F131="Muy Baja",J131="Menor"),AND(F131="Baja",J131="Leve")),"Bajo",IF(OR(AND(F131="Muy baja",J131="Moderado"),AND(F131="Baja",J131="Menor"),AND(F131="Baja",J131="Moderado"),AND(F131="Media",J131="Leve"),AND(F131="Media",J131="Menor"),AND(F131="Media",J131="Moderado"),AND(F131="Alta",J131="Leve"),AND(F131="Alta",J131="Menor")),"Moderado",IF(OR(AND(F131="Muy Baja",J131="Mayor"),AND(F131="Baja",J131="Mayor"),AND(F131="Media",J131="Mayor"),AND(F131="Alta",J131="Moderado"),AND(F131="Alta",J131="Mayor"),AND(F131="Muy Alta",J131="Leve"),AND(F131="Muy Alta",J131="Menor"),AND(F131="Muy Alta",J131="Moderado"),AND(F131="Muy Alta",J131="Mayor")),"Alto",IF(OR(AND(F131="Muy Baja",J131="Catastrófico"),AND(F131="Baja",J131="Catastrófico"),AND(F131="Media",J131="Catastrófico"),AND(F131="Alta",J131="Catastrófico"),AND(F131="Muy Alta",J131="Catastrófico")),"Extremo",""))))</f>
        <v>Alto</v>
      </c>
      <c r="M131" s="81">
        <v>1</v>
      </c>
      <c r="N131" s="463" t="s">
        <v>900</v>
      </c>
      <c r="O131" s="107" t="s">
        <v>901</v>
      </c>
      <c r="P131" s="107" t="s">
        <v>902</v>
      </c>
      <c r="Q131" s="107" t="s">
        <v>903</v>
      </c>
      <c r="R131" s="107" t="s">
        <v>904</v>
      </c>
      <c r="S131" s="107" t="s">
        <v>905</v>
      </c>
      <c r="T131" s="107" t="s">
        <v>906</v>
      </c>
      <c r="U131" s="79" t="str">
        <f>IF(OR(V131="Preventivo",V131="Detectivo"),"Probabilidad",IF(V131="Correctivo","Impacto",""))</f>
        <v>Probabilidad</v>
      </c>
      <c r="V131" s="123" t="s">
        <v>12</v>
      </c>
      <c r="W131" s="123" t="s">
        <v>7</v>
      </c>
      <c r="X131" s="68">
        <v>0.4</v>
      </c>
      <c r="Y131" s="123" t="s">
        <v>17</v>
      </c>
      <c r="Z131" s="123" t="s">
        <v>20</v>
      </c>
      <c r="AA131" s="123" t="s">
        <v>98</v>
      </c>
      <c r="AB131" s="82">
        <f>IFERROR(IF(U131="Probabilidad",(G131-(+G131*X131)),IF(U131="Impacto",G131,"")),"")</f>
        <v>0.48</v>
      </c>
      <c r="AC131" s="80" t="str">
        <f>IFERROR(IF(AB131="","",IF(AB131&lt;=0.2,"Muy Baja",IF(AB131&lt;=0.4,"Baja",IF(AB131&lt;=0.6,"Media",IF(AB131&lt;=0.8,"Alta","Muy Alta"))))),"")</f>
        <v>Media</v>
      </c>
      <c r="AD131" s="69">
        <f>+AB131</f>
        <v>0.48</v>
      </c>
      <c r="AE131" s="80" t="str">
        <f>IFERROR(IF(AF131="","",IF(AF131&lt;=0.2,"Leve",IF(AF131&lt;=0.4,"Menor",IF(AF131&lt;=0.6,"Moderado",IF(AF131&lt;=0.8,"Mayor","Catastrófico"))))),"")</f>
        <v>Mayor</v>
      </c>
      <c r="AF131" s="69">
        <f>IFERROR(IF(U131="Impacto",(K131-(+K131*X131)),IF(U131="Probabilidad",K131,"")),"")</f>
        <v>0.8</v>
      </c>
      <c r="AG131" s="83" t="str">
        <f>IFERROR(IF(OR(AND(AC131="Muy Baja",AE131="Leve"),AND(AC131="Muy Baja",AE131="Menor"),AND(AC131="Baja",AE131="Leve")),"Bajo",IF(OR(AND(AC131="Muy baja",AE131="Moderado"),AND(AC131="Baja",AE131="Menor"),AND(AC131="Baja",AE131="Moderado"),AND(AC131="Media",AE131="Leve"),AND(AC131="Media",AE131="Menor"),AND(AC131="Media",AE131="Moderado"),AND(AC131="Alta",AE131="Leve"),AND(AC131="Alta",AE131="Menor")),"Moderado",IF(OR(AND(AC131="Muy Baja",AE131="Mayor"),AND(AC131="Baja",AE131="Mayor"),AND(AC131="Media",AE131="Mayor"),AND(AC131="Alta",AE131="Moderado"),AND(AC131="Alta",AE131="Mayor"),AND(AC131="Muy Alta",AE131="Leve"),AND(AC131="Muy Alta",AE131="Menor"),AND(AC131="Muy Alta",AE131="Moderado"),AND(AC131="Muy Alta",AE131="Mayor")),"Alto",IF(OR(AND(AC131="Muy Baja",AE131="Catastrófico"),AND(AC131="Baja",AE131="Catastrófico"),AND(AC131="Media",AE131="Catastrófico"),AND(AC131="Alta",AE131="Catastrófico"),AND(AC131="Muy Alta",AE131="Catastrófico")),"Extremo","")))),"")</f>
        <v>Alto</v>
      </c>
      <c r="AH131" s="465" t="s">
        <v>113</v>
      </c>
      <c r="AI131" s="467" t="s">
        <v>907</v>
      </c>
      <c r="AJ131" s="468" t="s">
        <v>908</v>
      </c>
      <c r="AK131" s="437" t="s">
        <v>548</v>
      </c>
      <c r="AL131" s="668" t="s">
        <v>1023</v>
      </c>
      <c r="AM131" s="304"/>
      <c r="AN131" s="302"/>
      <c r="AO131" s="412" t="s">
        <v>1238</v>
      </c>
    </row>
    <row r="132" spans="1:47" ht="72">
      <c r="A132" s="438"/>
      <c r="B132" s="449"/>
      <c r="C132" s="449"/>
      <c r="D132" s="449"/>
      <c r="E132" s="450"/>
      <c r="F132" s="452"/>
      <c r="G132" s="454"/>
      <c r="H132" s="456"/>
      <c r="I132" s="458">
        <f>IF(NOT(ISERROR(MATCH(H132,_xlfn.ANCHORARRAY(#REF!),0))),#REF!&amp;"Por favor no seleccionar los criterios de impacto",H132)</f>
        <v>0</v>
      </c>
      <c r="J132" s="460"/>
      <c r="K132" s="458"/>
      <c r="L132" s="462"/>
      <c r="M132" s="81">
        <v>2</v>
      </c>
      <c r="N132" s="464"/>
      <c r="O132" s="107" t="s">
        <v>901</v>
      </c>
      <c r="P132" s="107" t="s">
        <v>909</v>
      </c>
      <c r="Q132" s="107" t="s">
        <v>910</v>
      </c>
      <c r="R132" s="107" t="s">
        <v>911</v>
      </c>
      <c r="S132" s="107" t="s">
        <v>912</v>
      </c>
      <c r="T132" s="107" t="s">
        <v>906</v>
      </c>
      <c r="U132" s="79" t="str">
        <f>IF(OR(V132="Preventivo",V132="Detectivo"),"Probabilidad",IF(V132="Correctivo","Impacto",""))</f>
        <v>Impacto</v>
      </c>
      <c r="V132" s="123" t="s">
        <v>14</v>
      </c>
      <c r="W132" s="123" t="s">
        <v>7</v>
      </c>
      <c r="X132" s="68">
        <v>0.25</v>
      </c>
      <c r="Y132" s="123" t="s">
        <v>17</v>
      </c>
      <c r="Z132" s="123" t="s">
        <v>20</v>
      </c>
      <c r="AA132" s="123" t="s">
        <v>98</v>
      </c>
      <c r="AB132" s="82">
        <v>0.36</v>
      </c>
      <c r="AC132" s="80" t="str">
        <f t="shared" ref="AC132" si="83">IFERROR(IF(AB132="","",IF(AB132&lt;=0.2,"Muy Baja",IF(AB132&lt;=0.4,"Baja",IF(AB132&lt;=0.6,"Media",IF(AB132&lt;=0.8,"Alta","Muy Alta"))))),"")</f>
        <v>Baja</v>
      </c>
      <c r="AD132" s="69">
        <v>0.36</v>
      </c>
      <c r="AE132" s="148" t="str">
        <f t="shared" ref="AE132" si="84">IFERROR(IF(AF132="","",IF(AF132&lt;=0.2,"Leve",IF(AF132&lt;=0.4,"Menor",IF(AF132&lt;=0.6,"Moderado",IF(AF132&lt;=0.8,"Mayor","Catastrófico"))))),"")</f>
        <v/>
      </c>
      <c r="AF132" s="69" t="str">
        <f>IFERROR(IF(AND(U131="Impacto",U132="Impacto"),(AF131-(+AF131*X132)),IF(U132="Impacto",(#REF!-(+#REF!*X132)),IF(U132="Probabilidad",AF131,""))),"")</f>
        <v/>
      </c>
      <c r="AG132" s="272" t="str">
        <f t="shared" ref="AG132" si="85">IFERROR(IF(OR(AND(AC132="Muy Baja",AE132="Leve"),AND(AC132="Muy Baja",AE132="Menor"),AND(AC132="Baja",AE132="Leve")),"Bajo",IF(OR(AND(AC132="Muy baja",AE132="Moderado"),AND(AC132="Baja",AE132="Menor"),AND(AC132="Baja",AE132="Moderado"),AND(AC132="Media",AE132="Leve"),AND(AC132="Media",AE132="Menor"),AND(AC132="Media",AE132="Moderado"),AND(AC132="Alta",AE132="Leve"),AND(AC132="Alta",AE132="Menor")),"Moderado",IF(OR(AND(AC132="Muy Baja",AE132="Mayor"),AND(AC132="Baja",AE132="Mayor"),AND(AC132="Media",AE132="Mayor"),AND(AC132="Alta",AE132="Moderado"),AND(AC132="Alta",AE132="Mayor"),AND(AC132="Muy Alta",AE132="Leve"),AND(AC132="Muy Alta",AE132="Menor"),AND(AC132="Muy Alta",AE132="Moderado"),AND(AC132="Muy Alta",AE132="Mayor")),"Alto",IF(OR(AND(AC132="Muy Baja",AE132="Catastrófico"),AND(AC132="Baja",AE132="Catastrófico"),AND(AC132="Media",AE132="Catastrófico"),AND(AC132="Alta",AE132="Catastrófico"),AND(AC132="Muy Alta",AE132="Catastrófico")),"Extremo","")))),"")</f>
        <v/>
      </c>
      <c r="AH132" s="466"/>
      <c r="AI132" s="467"/>
      <c r="AJ132" s="468"/>
      <c r="AK132" s="437"/>
      <c r="AL132" s="668"/>
      <c r="AM132" s="304"/>
      <c r="AN132" s="302"/>
      <c r="AO132" s="431"/>
    </row>
    <row r="133" spans="1:47" ht="138">
      <c r="A133" s="438"/>
      <c r="B133" s="112" t="s">
        <v>889</v>
      </c>
      <c r="C133" s="112" t="s">
        <v>890</v>
      </c>
      <c r="D133" s="112" t="s">
        <v>891</v>
      </c>
      <c r="E133" s="114">
        <v>1</v>
      </c>
      <c r="F133" s="87" t="str">
        <f>IF(E133&lt;=0,"",IF(E133&lt;=2,"Muy Baja",IF(E133&lt;=24,"Baja",IF(E133&lt;=500,"Media",IF(E133&lt;=5000,"Alta","Muy Alta")))))</f>
        <v>Muy Baja</v>
      </c>
      <c r="G133" s="121">
        <f>IF(F133="","",IF(F133="Muy Baja",0.2,IF(F133="Baja",0.4,IF(F133="Media",0.6,IF(F133="Alta",0.8,IF(F133="Muy Alta",1,))))))</f>
        <v>0.2</v>
      </c>
      <c r="H133" s="88" t="s">
        <v>126</v>
      </c>
      <c r="I133" s="89" t="str">
        <f>IF(NOT(ISERROR(MATCH(H133,'[15]Tabla Impacto'!$B$221:$B$223,0))),'[15]Tabla Impacto'!$F$223&amp;"Por favor no seleccionar los criterios de impacto(Afectación Económica o presupuestal y Pérdida Reputacional)",H133)</f>
        <v xml:space="preserve">     El riesgo afecta la imagen de la entidad con algunos usuarios de relevancia frente al logro de los objetivos</v>
      </c>
      <c r="J133" s="124" t="str">
        <f>IF(OR(I133='[15]Tabla Impacto'!$C$11,I133='[15]Tabla Impacto'!$D$11),"Leve",IF(OR(I133='[15]Tabla Impacto'!$C$12,I133='[15]Tabla Impacto'!$D$12),"Menor",IF(OR(I133='[15]Tabla Impacto'!$C$13,I133='[15]Tabla Impacto'!$D$13),"Moderado",IF(OR(I133='[15]Tabla Impacto'!$C$14,I133='[15]Tabla Impacto'!$D$14),"Mayor",IF(OR(I133='[15]Tabla Impacto'!$C$15,I133='[15]Tabla Impacto'!$D$15),"Catastrófico","")))))</f>
        <v>Moderado</v>
      </c>
      <c r="K133" s="89">
        <f>IF(J133="","",IF(J133="Leve",0.2,IF(J133="Menor",0.4,IF(J133="Moderado",0.6,IF(J133="Mayor",0.8,IF(J133="Catastrófico",1,))))))</f>
        <v>0.6</v>
      </c>
      <c r="L133" s="90" t="str">
        <f>IF(OR(AND(F133="Muy Baja",J133="Leve"),AND(F133="Muy Baja",J133="Menor"),AND(F133="Baja",J133="Leve")),"Bajo",IF(OR(AND(F133="Muy baja",J133="Moderado"),AND(F133="Baja",J133="Menor"),AND(F133="Baja",J133="Moderado"),AND(F133="Media",J133="Leve"),AND(F133="Media",J133="Menor"),AND(F133="Media",J133="Moderado"),AND(F133="Alta",J133="Leve"),AND(F133="Alta",J133="Menor")),"Moderado",IF(OR(AND(F133="Muy Baja",J133="Mayor"),AND(F133="Baja",J133="Mayor"),AND(F133="Media",J133="Mayor"),AND(F133="Alta",J133="Moderado"),AND(F133="Alta",J133="Mayor"),AND(F133="Muy Alta",J133="Leve"),AND(F133="Muy Alta",J133="Menor"),AND(F133="Muy Alta",J133="Moderado"),AND(F133="Muy Alta",J133="Mayor")),"Alto",IF(OR(AND(F133="Muy Baja",J133="Catastrófico"),AND(F133="Baja",J133="Catastrófico"),AND(F133="Media",J133="Catastrófico"),AND(F133="Alta",J133="Catastrófico"),AND(F133="Muy Alta",J133="Catastrófico")),"Extremo",""))))</f>
        <v>Moderado</v>
      </c>
      <c r="M133" s="81">
        <v>1</v>
      </c>
      <c r="N133" s="112" t="s">
        <v>900</v>
      </c>
      <c r="O133" s="107" t="s">
        <v>913</v>
      </c>
      <c r="P133" s="107" t="s">
        <v>914</v>
      </c>
      <c r="Q133" s="107" t="s">
        <v>915</v>
      </c>
      <c r="R133" s="107" t="s">
        <v>916</v>
      </c>
      <c r="S133" s="107" t="s">
        <v>1200</v>
      </c>
      <c r="T133" s="107" t="s">
        <v>917</v>
      </c>
      <c r="U133" s="77" t="str">
        <f>IF(OR(V133="Preventivo",V133="Detectivo"),"Probabilidad",IF(V133="Correctivo","Impacto",""))</f>
        <v>Probabilidad</v>
      </c>
      <c r="V133" s="123" t="s">
        <v>13</v>
      </c>
      <c r="W133" s="123" t="s">
        <v>7</v>
      </c>
      <c r="X133" s="68">
        <v>0.3</v>
      </c>
      <c r="Y133" s="123" t="s">
        <v>17</v>
      </c>
      <c r="Z133" s="123" t="s">
        <v>20</v>
      </c>
      <c r="AA133" s="123" t="s">
        <v>98</v>
      </c>
      <c r="AB133" s="82">
        <f>IFERROR(IF(U133="Probabilidad",(G133-(+G133*X133)),IF(U133="Impacto",G133,"")),"")</f>
        <v>0.14000000000000001</v>
      </c>
      <c r="AC133" s="91" t="str">
        <f>IFERROR(IF(AB133="","",IF(AB133&lt;=0.2,"Muy Baja",IF(AB133&lt;=0.4,"Baja",IF(AB133&lt;=0.6,"Media",IF(AB133&lt;=0.8,"Alta","Muy Alta"))))),"")</f>
        <v>Muy Baja</v>
      </c>
      <c r="AD133" s="69">
        <f>+AB133</f>
        <v>0.14000000000000001</v>
      </c>
      <c r="AE133" s="91" t="str">
        <f>IFERROR(IF(AF133="","",IF(AF133&lt;=0.2,"Leve",IF(AF133&lt;=0.4,"Menor",IF(AF133&lt;=0.6,"Moderado",IF(AF133&lt;=0.8,"Mayor","Catastrófico"))))),"")</f>
        <v>Moderado</v>
      </c>
      <c r="AF133" s="69">
        <f>IFERROR(IF(U133="Impacto",(K133-(+K133*X133)),IF(U133="Probabilidad",K133,"")),"")</f>
        <v>0.6</v>
      </c>
      <c r="AG133" s="92" t="str">
        <f>IFERROR(IF(OR(AND(AC133="Muy Baja",AE133="Leve"),AND(AC133="Muy Baja",AE133="Menor"),AND(AC133="Baja",AE133="Leve")),"Bajo",IF(OR(AND(AC133="Muy baja",AE133="Moderado"),AND(AC133="Baja",AE133="Menor"),AND(AC133="Baja",AE133="Moderado"),AND(AC133="Media",AE133="Leve"),AND(AC133="Media",AE133="Menor"),AND(AC133="Media",AE133="Moderado"),AND(AC133="Alta",AE133="Leve"),AND(AC133="Alta",AE133="Menor")),"Moderado",IF(OR(AND(AC133="Muy Baja",AE133="Mayor"),AND(AC133="Baja",AE133="Mayor"),AND(AC133="Media",AE133="Mayor"),AND(AC133="Alta",AE133="Moderado"),AND(AC133="Alta",AE133="Mayor"),AND(AC133="Muy Alta",AE133="Leve"),AND(AC133="Muy Alta",AE133="Menor"),AND(AC133="Muy Alta",AE133="Moderado"),AND(AC133="Muy Alta",AE133="Mayor")),"Alto",IF(OR(AND(AC133="Muy Baja",AE133="Catastrófico"),AND(AC133="Baja",AE133="Catastrófico"),AND(AC133="Media",AE133="Catastrófico"),AND(AC133="Alta",AE133="Catastrófico"),AND(AC133="Muy Alta",AE133="Catastrófico")),"Extremo","")))),"")</f>
        <v>Moderado</v>
      </c>
      <c r="AH133" s="123" t="s">
        <v>113</v>
      </c>
      <c r="AI133" s="85" t="s">
        <v>918</v>
      </c>
      <c r="AJ133" s="344" t="s">
        <v>816</v>
      </c>
      <c r="AK133" s="104" t="s">
        <v>816</v>
      </c>
      <c r="AL133" s="86" t="s">
        <v>1024</v>
      </c>
      <c r="AM133" s="304"/>
      <c r="AN133" s="302"/>
      <c r="AO133" s="431"/>
    </row>
    <row r="134" spans="1:47" ht="138">
      <c r="A134" s="438"/>
      <c r="B134" s="84" t="s">
        <v>892</v>
      </c>
      <c r="C134" s="84" t="s">
        <v>893</v>
      </c>
      <c r="D134" s="84" t="s">
        <v>894</v>
      </c>
      <c r="E134" s="114">
        <v>8</v>
      </c>
      <c r="F134" s="124" t="str">
        <f>IF(E134&lt;=0,"",IF(E134&lt;=2,"Muy Baja",IF(E134&lt;=24,"Baja",IF(E134&lt;=500,"Media",IF(E134&lt;=5000,"Alta","Muy Alta")))))</f>
        <v>Baja</v>
      </c>
      <c r="G134" s="121">
        <f>IF(F134="","",IF(F134="Muy Baja",0.2,IF(F134="Baja",0.4,IF(F134="Media",0.6,IF(F134="Alta",0.8,IF(F134="Muy Alta",1,))))))</f>
        <v>0.4</v>
      </c>
      <c r="H134" s="115" t="s">
        <v>126</v>
      </c>
      <c r="I134" s="121" t="str">
        <f>IF(NOT(ISERROR(MATCH(H134,'[15]Tabla Impacto'!$B$221:$B$223,0))),'[15]Tabla Impacto'!$F$223&amp;"Por favor no seleccionar los criterios de impacto(Afectación Económica o presupuestal y Pérdida Reputacional)",H134)</f>
        <v xml:space="preserve">     El riesgo afecta la imagen de la entidad con algunos usuarios de relevancia frente al logro de los objetivos</v>
      </c>
      <c r="J134" s="124" t="str">
        <f>IF(OR(I134='[15]Tabla Impacto'!$C$11,I134='[15]Tabla Impacto'!$D$11),"Leve",IF(OR(I134='[15]Tabla Impacto'!$C$12,I134='[15]Tabla Impacto'!$D$12),"Menor",IF(OR(I134='[15]Tabla Impacto'!$C$13,I134='[15]Tabla Impacto'!$D$13),"Moderado",IF(OR(I134='[15]Tabla Impacto'!$C$14,I134='[15]Tabla Impacto'!$D$14),"Mayor",IF(OR(I134='[15]Tabla Impacto'!$C$15,I134='[15]Tabla Impacto'!$D$15),"Catastrófico","")))))</f>
        <v>Moderado</v>
      </c>
      <c r="K134" s="121">
        <f>IF(J134="","",IF(J134="Leve",0.2,IF(J134="Menor",0.4,IF(J134="Moderado",0.6,IF(J134="Mayor",0.8,IF(J134="Catastrófico",1,))))))</f>
        <v>0.6</v>
      </c>
      <c r="L134" s="122" t="str">
        <f>IF(OR(AND(F134="Muy Baja",J134="Leve"),AND(F134="Muy Baja",J134="Menor"),AND(F134="Baja",J134="Leve")),"Bajo",IF(OR(AND(F134="Muy baja",J134="Moderado"),AND(F134="Baja",J134="Menor"),AND(F134="Baja",J134="Moderado"),AND(F134="Media",J134="Leve"),AND(F134="Media",J134="Menor"),AND(F134="Media",J134="Moderado"),AND(F134="Alta",J134="Leve"),AND(F134="Alta",J134="Menor")),"Moderado",IF(OR(AND(F134="Muy Baja",J134="Mayor"),AND(F134="Baja",J134="Mayor"),AND(F134="Media",J134="Mayor"),AND(F134="Alta",J134="Moderado"),AND(F134="Alta",J134="Mayor"),AND(F134="Muy Alta",J134="Leve"),AND(F134="Muy Alta",J134="Menor"),AND(F134="Muy Alta",J134="Moderado"),AND(F134="Muy Alta",J134="Mayor")),"Alto",IF(OR(AND(F134="Muy Baja",J134="Catastrófico"),AND(F134="Baja",J134="Catastrófico"),AND(F134="Media",J134="Catastrófico"),AND(F134="Alta",J134="Catastrófico"),AND(F134="Muy Alta",J134="Catastrófico")),"Extremo",""))))</f>
        <v>Moderado</v>
      </c>
      <c r="M134" s="81">
        <v>1</v>
      </c>
      <c r="N134" s="70" t="s">
        <v>900</v>
      </c>
      <c r="O134" s="107" t="s">
        <v>556</v>
      </c>
      <c r="P134" s="107" t="s">
        <v>187</v>
      </c>
      <c r="Q134" s="107" t="s">
        <v>919</v>
      </c>
      <c r="R134" s="107" t="s">
        <v>920</v>
      </c>
      <c r="S134" s="107" t="s">
        <v>921</v>
      </c>
      <c r="T134" s="107" t="s">
        <v>922</v>
      </c>
      <c r="U134" s="79" t="str">
        <f>IF(OR(V134="Preventivo",V134="Detectivo"),"Probabilidad",IF(V134="Correctivo","Impacto",""))</f>
        <v>Probabilidad</v>
      </c>
      <c r="V134" s="123" t="s">
        <v>12</v>
      </c>
      <c r="W134" s="123" t="s">
        <v>7</v>
      </c>
      <c r="X134" s="68">
        <v>0.4</v>
      </c>
      <c r="Y134" s="123" t="s">
        <v>17</v>
      </c>
      <c r="Z134" s="123" t="s">
        <v>20</v>
      </c>
      <c r="AA134" s="123" t="s">
        <v>98</v>
      </c>
      <c r="AB134" s="82">
        <f>IFERROR(IF(U134="Probabilidad",(G134-(+G134*X134)),IF(U134="Impacto",G134,"")),"")</f>
        <v>0.24</v>
      </c>
      <c r="AC134" s="80" t="str">
        <f>IFERROR(IF(AB134="","",IF(AB134&lt;=0.2,"Muy Baja",IF(AB134&lt;=0.4,"Baja",IF(AB134&lt;=0.6,"Media",IF(AB134&lt;=0.8,"Alta","Muy Alta"))))),"")</f>
        <v>Baja</v>
      </c>
      <c r="AD134" s="68">
        <f>+AB134</f>
        <v>0.24</v>
      </c>
      <c r="AE134" s="80" t="str">
        <f>IFERROR(IF(AF134="","",IF(AF134&lt;=0.2,"Leve",IF(AF134&lt;=0.4,"Menor",IF(AF134&lt;=0.6,"Moderado",IF(AF134&lt;=0.8,"Mayor","Catastrófico"))))),"")</f>
        <v>Moderado</v>
      </c>
      <c r="AF134" s="68">
        <f>IFERROR(IF(U134="Impacto",(K134-(+K134*X134)),IF(U134="Probabilidad",K134,"")),"")</f>
        <v>0.6</v>
      </c>
      <c r="AG134" s="83" t="str">
        <f>IFERROR(IF(OR(AND(AC134="Muy Baja",AE134="Leve"),AND(AC134="Muy Baja",AE134="Menor"),AND(AC134="Baja",AE134="Leve")),"Bajo",IF(OR(AND(AC134="Muy baja",AE134="Moderado"),AND(AC134="Baja",AE134="Menor"),AND(AC134="Baja",AE134="Moderado"),AND(AC134="Media",AE134="Leve"),AND(AC134="Media",AE134="Menor"),AND(AC134="Media",AE134="Moderado"),AND(AC134="Alta",AE134="Leve"),AND(AC134="Alta",AE134="Menor")),"Moderado",IF(OR(AND(AC134="Muy Baja",AE134="Mayor"),AND(AC134="Baja",AE134="Mayor"),AND(AC134="Media",AE134="Mayor"),AND(AC134="Alta",AE134="Moderado"),AND(AC134="Alta",AE134="Mayor"),AND(AC134="Muy Alta",AE134="Leve"),AND(AC134="Muy Alta",AE134="Menor"),AND(AC134="Muy Alta",AE134="Moderado"),AND(AC134="Muy Alta",AE134="Mayor")),"Alto",IF(OR(AND(AC134="Muy Baja",AE134="Catastrófico"),AND(AC134="Baja",AE134="Catastrófico"),AND(AC134="Media",AE134="Catastrófico"),AND(AC134="Alta",AE134="Catastrófico"),AND(AC134="Muy Alta",AE134="Catastrófico")),"Extremo","")))),"")</f>
        <v>Moderado</v>
      </c>
      <c r="AH134" s="123" t="s">
        <v>112</v>
      </c>
      <c r="AI134" s="106" t="s">
        <v>923</v>
      </c>
      <c r="AJ134" s="342" t="s">
        <v>556</v>
      </c>
      <c r="AK134" s="104" t="s">
        <v>924</v>
      </c>
      <c r="AL134" s="125" t="s">
        <v>1025</v>
      </c>
      <c r="AM134" s="304"/>
      <c r="AN134" s="302"/>
      <c r="AO134" s="431"/>
    </row>
    <row r="135" spans="1:47" ht="207">
      <c r="A135" s="438"/>
      <c r="B135" s="84" t="s">
        <v>895</v>
      </c>
      <c r="C135" s="84" t="s">
        <v>896</v>
      </c>
      <c r="D135" s="84" t="s">
        <v>1022</v>
      </c>
      <c r="E135" s="299">
        <v>365</v>
      </c>
      <c r="F135" s="93" t="s">
        <v>96</v>
      </c>
      <c r="G135" s="121">
        <f t="shared" ref="G135:G136" si="86">IF(F135="","",IF(F135="Muy Baja",0.2,IF(F135="Baja",0.4,IF(F135="Media",0.6,IF(F135="Alta",0.8,IF(F135="Muy Alta",1,))))))</f>
        <v>0.6</v>
      </c>
      <c r="H135" s="88" t="s">
        <v>1026</v>
      </c>
      <c r="I135" s="121" t="str">
        <f>IF(NOT(ISERROR(MATCH(H135,'[15]Tabla Impacto'!$B$221:$B$223,0))),'[15]Tabla Impacto'!$F$223&amp;"Por favor no seleccionar los criterios de impacto(Afectación Económica o presupuestal y Pérdida Reputacional)",H135)</f>
        <v xml:space="preserve">     El riesgo afecta la imagen de la entidad internamente, de conocimiento general, nivel interno, de junta directiva y accionistas y/o de proveedores</v>
      </c>
      <c r="J135" s="94" t="s">
        <v>571</v>
      </c>
      <c r="K135" s="89">
        <v>0.4</v>
      </c>
      <c r="L135" s="95" t="s">
        <v>535</v>
      </c>
      <c r="M135" s="81">
        <v>1</v>
      </c>
      <c r="N135" s="70" t="s">
        <v>900</v>
      </c>
      <c r="O135" s="109" t="s">
        <v>563</v>
      </c>
      <c r="P135" s="109" t="s">
        <v>231</v>
      </c>
      <c r="Q135" s="109" t="s">
        <v>925</v>
      </c>
      <c r="R135" s="109" t="s">
        <v>926</v>
      </c>
      <c r="S135" s="109" t="s">
        <v>927</v>
      </c>
      <c r="T135" s="109" t="s">
        <v>928</v>
      </c>
      <c r="U135" s="79" t="str">
        <f>IF(OR(V135="Preventivo",V135="Detectivo"),"Probabilidad",IF(V135="Correctivo","Impacto",""))</f>
        <v>Probabilidad</v>
      </c>
      <c r="V135" s="123" t="s">
        <v>13</v>
      </c>
      <c r="W135" s="123" t="s">
        <v>7</v>
      </c>
      <c r="X135" s="68" t="s">
        <v>929</v>
      </c>
      <c r="Y135" s="123" t="s">
        <v>17</v>
      </c>
      <c r="Z135" s="123" t="s">
        <v>20</v>
      </c>
      <c r="AA135" s="123" t="s">
        <v>98</v>
      </c>
      <c r="AB135" s="82">
        <f>IFERROR(IF(U135="Probabilidad",(G135-(+G135*X135)),IF(U135="Impacto",G135,"")),"")</f>
        <v>0.42</v>
      </c>
      <c r="AC135" s="80" t="str">
        <f>IFERROR(IF(AB135="","",IF(AB135&lt;=0.2,"Muy Baja",IF(AB135&lt;=0.4,"Baja",IF(AB135&lt;=0.6,"Media",IF(AB135&lt;=0.8,"Alta","Muy Alta"))))),"")</f>
        <v>Media</v>
      </c>
      <c r="AD135" s="68">
        <v>0.36</v>
      </c>
      <c r="AE135" s="96" t="s">
        <v>571</v>
      </c>
      <c r="AF135" s="68">
        <v>0.4</v>
      </c>
      <c r="AG135" s="97" t="s">
        <v>535</v>
      </c>
      <c r="AH135" s="123" t="s">
        <v>113</v>
      </c>
      <c r="AI135" s="106" t="s">
        <v>930</v>
      </c>
      <c r="AJ135" s="342" t="s">
        <v>931</v>
      </c>
      <c r="AK135" s="104" t="s">
        <v>924</v>
      </c>
      <c r="AL135" s="104" t="s">
        <v>932</v>
      </c>
      <c r="AM135" s="304"/>
      <c r="AN135" s="302"/>
      <c r="AO135" s="431"/>
    </row>
    <row r="136" spans="1:47" ht="138">
      <c r="A136" s="438"/>
      <c r="B136" s="112" t="s">
        <v>897</v>
      </c>
      <c r="C136" s="112" t="s">
        <v>898</v>
      </c>
      <c r="D136" s="112" t="s">
        <v>899</v>
      </c>
      <c r="E136" s="299">
        <v>2000</v>
      </c>
      <c r="F136" s="126" t="str">
        <f>IF(E136&lt;=0,"",IF(E136&lt;=2,"Muy Baja",IF(E136&lt;=24,"Baja",IF(E136&lt;=500,"Media",IF(E136&lt;=5000,"Alta","Muy Alta")))))</f>
        <v>Alta</v>
      </c>
      <c r="G136" s="121">
        <f t="shared" si="86"/>
        <v>0.8</v>
      </c>
      <c r="H136" s="115" t="s">
        <v>126</v>
      </c>
      <c r="I136" s="121" t="str">
        <f>IF(NOT(ISERROR(MATCH(H136,'[15]Tabla Impacto'!$B$221:$B$223,0))),'[15]Tabla Impacto'!$F$223&amp;"Por favor no seleccionar los criterios de impacto(Afectación Económica o presupuestal y Pérdida Reputacional)",H136)</f>
        <v xml:space="preserve">     El riesgo afecta la imagen de la entidad con algunos usuarios de relevancia frente al logro de los objetivos</v>
      </c>
      <c r="J136" s="124" t="str">
        <f>IF(OR(I136='[15]Tabla Impacto'!$C$11,I136='[15]Tabla Impacto'!$D$11),"Leve",IF(OR(I136='[15]Tabla Impacto'!$C$12,I136='[15]Tabla Impacto'!$D$12),"Menor",IF(OR(I136='[15]Tabla Impacto'!$C$13,I136='[15]Tabla Impacto'!$D$13),"Moderado",IF(OR(I136='[15]Tabla Impacto'!$C$14,I136='[15]Tabla Impacto'!$D$14),"Mayor",IF(OR(I136='[15]Tabla Impacto'!$C$15,I136='[15]Tabla Impacto'!$D$15),"Catastrófico","")))))</f>
        <v>Moderado</v>
      </c>
      <c r="K136" s="89">
        <v>0.6</v>
      </c>
      <c r="L136" s="127" t="s">
        <v>69</v>
      </c>
      <c r="M136" s="81">
        <v>1</v>
      </c>
      <c r="N136" s="70" t="s">
        <v>900</v>
      </c>
      <c r="O136" s="109" t="s">
        <v>933</v>
      </c>
      <c r="P136" s="109" t="s">
        <v>187</v>
      </c>
      <c r="Q136" s="109" t="s">
        <v>1201</v>
      </c>
      <c r="R136" s="109" t="s">
        <v>934</v>
      </c>
      <c r="S136" s="109" t="s">
        <v>1202</v>
      </c>
      <c r="T136" s="109" t="s">
        <v>935</v>
      </c>
      <c r="U136" s="98" t="s">
        <v>2</v>
      </c>
      <c r="V136" s="123" t="s">
        <v>12</v>
      </c>
      <c r="W136" s="123" t="s">
        <v>7</v>
      </c>
      <c r="X136" s="68" t="s">
        <v>855</v>
      </c>
      <c r="Y136" s="123" t="s">
        <v>17</v>
      </c>
      <c r="Z136" s="123" t="s">
        <v>20</v>
      </c>
      <c r="AA136" s="123" t="s">
        <v>98</v>
      </c>
      <c r="AB136" s="82" t="s">
        <v>580</v>
      </c>
      <c r="AC136" s="80" t="s">
        <v>43</v>
      </c>
      <c r="AD136" s="68">
        <v>0.36</v>
      </c>
      <c r="AE136" s="97" t="s">
        <v>535</v>
      </c>
      <c r="AF136" s="68">
        <v>0.6</v>
      </c>
      <c r="AG136" s="97" t="s">
        <v>535</v>
      </c>
      <c r="AH136" s="123" t="s">
        <v>113</v>
      </c>
      <c r="AI136" s="75" t="s">
        <v>936</v>
      </c>
      <c r="AJ136" s="342" t="s">
        <v>931</v>
      </c>
      <c r="AK136" s="104" t="s">
        <v>924</v>
      </c>
      <c r="AL136" s="99" t="s">
        <v>1203</v>
      </c>
      <c r="AM136" s="304"/>
      <c r="AN136" s="302"/>
      <c r="AO136" s="431"/>
    </row>
  </sheetData>
  <protectedRanges>
    <protectedRange sqref="R112:R113" name="Rango2_2"/>
    <protectedRange sqref="O112:O113" name="Rango2_3"/>
    <protectedRange sqref="R133:R134" name="Rango2_2_1"/>
    <protectedRange sqref="O133" name="Rango2_3_1"/>
  </protectedRanges>
  <mergeCells count="1018">
    <mergeCell ref="AO79:AO80"/>
    <mergeCell ref="AO81:AO82"/>
    <mergeCell ref="AO84:AO87"/>
    <mergeCell ref="AM109:AM117"/>
    <mergeCell ref="AN109:AN117"/>
    <mergeCell ref="AO109:AO117"/>
    <mergeCell ref="AL131:AL132"/>
    <mergeCell ref="AO125:AO130"/>
    <mergeCell ref="AO131:AO136"/>
    <mergeCell ref="AO9:AO12"/>
    <mergeCell ref="AL9:AL12"/>
    <mergeCell ref="AL13:AL14"/>
    <mergeCell ref="AL15:AL16"/>
    <mergeCell ref="AM13:AM14"/>
    <mergeCell ref="AM15:AM16"/>
    <mergeCell ref="AM9:AM12"/>
    <mergeCell ref="AN9:AN12"/>
    <mergeCell ref="AN13:AN14"/>
    <mergeCell ref="AN15:AN16"/>
    <mergeCell ref="AO13:AO14"/>
    <mergeCell ref="AO15:AO16"/>
    <mergeCell ref="AO70:AO75"/>
    <mergeCell ref="AL91:AL97"/>
    <mergeCell ref="AL98:AL102"/>
    <mergeCell ref="AM91:AM102"/>
    <mergeCell ref="AN91:AN102"/>
    <mergeCell ref="AO91:AO102"/>
    <mergeCell ref="AM76:AM78"/>
    <mergeCell ref="AN76:AN78"/>
    <mergeCell ref="AL76:AL78"/>
    <mergeCell ref="AO76:AO78"/>
    <mergeCell ref="AL89:AL90"/>
    <mergeCell ref="AL84:AL85"/>
    <mergeCell ref="AL86:AL87"/>
    <mergeCell ref="AM89:AM90"/>
    <mergeCell ref="AN89:AN90"/>
    <mergeCell ref="AO89:AO90"/>
    <mergeCell ref="AM81:AM82"/>
    <mergeCell ref="AN81:AN82"/>
    <mergeCell ref="AL79:AL80"/>
    <mergeCell ref="AL81:AL82"/>
    <mergeCell ref="AI122:AI123"/>
    <mergeCell ref="S120:S121"/>
    <mergeCell ref="AJ122:AJ123"/>
    <mergeCell ref="AK122:AK123"/>
    <mergeCell ref="A118:A124"/>
    <mergeCell ref="AI120:AI121"/>
    <mergeCell ref="AJ120:AJ121"/>
    <mergeCell ref="AK120:AK121"/>
    <mergeCell ref="B122:B123"/>
    <mergeCell ref="C122:C123"/>
    <mergeCell ref="D122:D123"/>
    <mergeCell ref="E122:E123"/>
    <mergeCell ref="F122:F123"/>
    <mergeCell ref="G122:G123"/>
    <mergeCell ref="H122:H123"/>
    <mergeCell ref="I122:I123"/>
    <mergeCell ref="J122:J123"/>
    <mergeCell ref="K122:K123"/>
    <mergeCell ref="L122:L123"/>
    <mergeCell ref="N122:N123"/>
    <mergeCell ref="AD120:AD121"/>
    <mergeCell ref="AL116:AL117"/>
    <mergeCell ref="A109:A117"/>
    <mergeCell ref="B120:B121"/>
    <mergeCell ref="C120:C121"/>
    <mergeCell ref="D120:D121"/>
    <mergeCell ref="E120:E121"/>
    <mergeCell ref="F120:F121"/>
    <mergeCell ref="G120:G121"/>
    <mergeCell ref="H120:H121"/>
    <mergeCell ref="I120:I121"/>
    <mergeCell ref="J120:J121"/>
    <mergeCell ref="K120:K121"/>
    <mergeCell ref="L120:L121"/>
    <mergeCell ref="M120:M121"/>
    <mergeCell ref="N120:N121"/>
    <mergeCell ref="AK114:AK115"/>
    <mergeCell ref="AL114:AL115"/>
    <mergeCell ref="B116:B117"/>
    <mergeCell ref="AG120:AG121"/>
    <mergeCell ref="AH120:AH121"/>
    <mergeCell ref="Y120:Y121"/>
    <mergeCell ref="Z120:Z121"/>
    <mergeCell ref="G116:G117"/>
    <mergeCell ref="AB120:AB121"/>
    <mergeCell ref="I116:I117"/>
    <mergeCell ref="J116:J117"/>
    <mergeCell ref="K116:K117"/>
    <mergeCell ref="O120:O121"/>
    <mergeCell ref="P120:P121"/>
    <mergeCell ref="Q120:Q121"/>
    <mergeCell ref="R120:R121"/>
    <mergeCell ref="L116:L117"/>
    <mergeCell ref="AK116:AK117"/>
    <mergeCell ref="AC120:AC121"/>
    <mergeCell ref="T120:T121"/>
    <mergeCell ref="U120:U121"/>
    <mergeCell ref="V120:V121"/>
    <mergeCell ref="W120:W121"/>
    <mergeCell ref="X120:X121"/>
    <mergeCell ref="AF120:AF121"/>
    <mergeCell ref="AA120:AA121"/>
    <mergeCell ref="AH116:AH117"/>
    <mergeCell ref="AI116:AI117"/>
    <mergeCell ref="AJ116:AJ117"/>
    <mergeCell ref="K112:K113"/>
    <mergeCell ref="L112:L113"/>
    <mergeCell ref="N112:N113"/>
    <mergeCell ref="AH112:AH113"/>
    <mergeCell ref="AI112:AI113"/>
    <mergeCell ref="AJ112:AJ113"/>
    <mergeCell ref="AE120:AE121"/>
    <mergeCell ref="AK112:AK113"/>
    <mergeCell ref="AL112:AL113"/>
    <mergeCell ref="B114:B115"/>
    <mergeCell ref="C114:C115"/>
    <mergeCell ref="G114:G115"/>
    <mergeCell ref="H114:H115"/>
    <mergeCell ref="I114:I115"/>
    <mergeCell ref="J114:J115"/>
    <mergeCell ref="K114:K115"/>
    <mergeCell ref="L114:L115"/>
    <mergeCell ref="AH114:AH115"/>
    <mergeCell ref="AI114:AI115"/>
    <mergeCell ref="AJ114:AJ115"/>
    <mergeCell ref="B107:B108"/>
    <mergeCell ref="C107:C108"/>
    <mergeCell ref="E107:E108"/>
    <mergeCell ref="F107:F108"/>
    <mergeCell ref="G107:G108"/>
    <mergeCell ref="H107:H108"/>
    <mergeCell ref="I107:I108"/>
    <mergeCell ref="J107:J108"/>
    <mergeCell ref="K107:K108"/>
    <mergeCell ref="I112:I113"/>
    <mergeCell ref="J112:J113"/>
    <mergeCell ref="AL109:AL110"/>
    <mergeCell ref="L107:L108"/>
    <mergeCell ref="AH107:AH108"/>
    <mergeCell ref="AI107:AI108"/>
    <mergeCell ref="AJ107:AJ108"/>
    <mergeCell ref="AK107:AK108"/>
    <mergeCell ref="A103:A108"/>
    <mergeCell ref="B109:B110"/>
    <mergeCell ref="C109:C110"/>
    <mergeCell ref="E109:E110"/>
    <mergeCell ref="F109:F110"/>
    <mergeCell ref="C116:C117"/>
    <mergeCell ref="D116:D117"/>
    <mergeCell ref="E116:E117"/>
    <mergeCell ref="F116:F117"/>
    <mergeCell ref="D114:D115"/>
    <mergeCell ref="E114:E115"/>
    <mergeCell ref="F114:F115"/>
    <mergeCell ref="B103:B106"/>
    <mergeCell ref="H116:H117"/>
    <mergeCell ref="B112:B113"/>
    <mergeCell ref="C112:C113"/>
    <mergeCell ref="D112:D113"/>
    <mergeCell ref="E112:E113"/>
    <mergeCell ref="F112:F113"/>
    <mergeCell ref="G112:G113"/>
    <mergeCell ref="H112:H113"/>
    <mergeCell ref="G103:G106"/>
    <mergeCell ref="G109:G110"/>
    <mergeCell ref="C104:C106"/>
    <mergeCell ref="D104:D105"/>
    <mergeCell ref="AJ109:AJ110"/>
    <mergeCell ref="AK109:AK110"/>
    <mergeCell ref="H109:H110"/>
    <mergeCell ref="I109:I110"/>
    <mergeCell ref="J109:J110"/>
    <mergeCell ref="K109:K110"/>
    <mergeCell ref="AD98:AD100"/>
    <mergeCell ref="AE98:AE100"/>
    <mergeCell ref="L109:L110"/>
    <mergeCell ref="AH109:AH110"/>
    <mergeCell ref="AI109:AI110"/>
    <mergeCell ref="H98:H102"/>
    <mergeCell ref="I98:I102"/>
    <mergeCell ref="J98:J102"/>
    <mergeCell ref="AI103:AI106"/>
    <mergeCell ref="AJ103:AJ106"/>
    <mergeCell ref="AK103:AK106"/>
    <mergeCell ref="I103:I106"/>
    <mergeCell ref="J103:J106"/>
    <mergeCell ref="K103:K106"/>
    <mergeCell ref="L103:L106"/>
    <mergeCell ref="N103:N106"/>
    <mergeCell ref="O98:O102"/>
    <mergeCell ref="P98:P100"/>
    <mergeCell ref="Q98:Q100"/>
    <mergeCell ref="R98:R100"/>
    <mergeCell ref="S98:S100"/>
    <mergeCell ref="AG98:AG100"/>
    <mergeCell ref="AH98:AH102"/>
    <mergeCell ref="E103:E106"/>
    <mergeCell ref="F103:F106"/>
    <mergeCell ref="Q91:Q92"/>
    <mergeCell ref="R91:R92"/>
    <mergeCell ref="L98:L102"/>
    <mergeCell ref="M98:M100"/>
    <mergeCell ref="H103:H106"/>
    <mergeCell ref="AB98:AB100"/>
    <mergeCell ref="AJ91:AJ97"/>
    <mergeCell ref="AK91:AK97"/>
    <mergeCell ref="AC91:AC92"/>
    <mergeCell ref="AD91:AD92"/>
    <mergeCell ref="U91:U92"/>
    <mergeCell ref="O89:O90"/>
    <mergeCell ref="AE91:AE92"/>
    <mergeCell ref="AF91:AF92"/>
    <mergeCell ref="AG91:AG92"/>
    <mergeCell ref="AH91:AH97"/>
    <mergeCell ref="AI91:AI97"/>
    <mergeCell ref="Z91:Z92"/>
    <mergeCell ref="AA91:AA92"/>
    <mergeCell ref="AB91:AB92"/>
    <mergeCell ref="S91:S92"/>
    <mergeCell ref="T91:T92"/>
    <mergeCell ref="AH103:AH106"/>
    <mergeCell ref="AJ98:AJ102"/>
    <mergeCell ref="AK98:AK102"/>
    <mergeCell ref="N98:N102"/>
    <mergeCell ref="B91:B97"/>
    <mergeCell ref="C91:C97"/>
    <mergeCell ref="D91:D97"/>
    <mergeCell ref="E91:E97"/>
    <mergeCell ref="F91:F97"/>
    <mergeCell ref="G91:G97"/>
    <mergeCell ref="H91:H97"/>
    <mergeCell ref="I91:I97"/>
    <mergeCell ref="A91:A102"/>
    <mergeCell ref="J91:J97"/>
    <mergeCell ref="K91:K97"/>
    <mergeCell ref="L91:L97"/>
    <mergeCell ref="M91:M92"/>
    <mergeCell ref="N91:N97"/>
    <mergeCell ref="AI98:AI102"/>
    <mergeCell ref="AF98:AF100"/>
    <mergeCell ref="Y98:Y100"/>
    <mergeCell ref="Z98:Z100"/>
    <mergeCell ref="AA98:AA100"/>
    <mergeCell ref="K98:K102"/>
    <mergeCell ref="O91:O97"/>
    <mergeCell ref="AC98:AC100"/>
    <mergeCell ref="T98:T100"/>
    <mergeCell ref="U98:U100"/>
    <mergeCell ref="V98:V100"/>
    <mergeCell ref="W98:W100"/>
    <mergeCell ref="X98:X100"/>
    <mergeCell ref="V91:V92"/>
    <mergeCell ref="W91:W92"/>
    <mergeCell ref="X91:X92"/>
    <mergeCell ref="Y91:Y92"/>
    <mergeCell ref="P91:P92"/>
    <mergeCell ref="B98:B102"/>
    <mergeCell ref="C98:C102"/>
    <mergeCell ref="D98:D102"/>
    <mergeCell ref="E98:E102"/>
    <mergeCell ref="F98:F102"/>
    <mergeCell ref="G98:G102"/>
    <mergeCell ref="AK86:AK87"/>
    <mergeCell ref="A79:A87"/>
    <mergeCell ref="B89:B90"/>
    <mergeCell ref="C89:C90"/>
    <mergeCell ref="D89:D90"/>
    <mergeCell ref="E89:E90"/>
    <mergeCell ref="F89:F90"/>
    <mergeCell ref="G89:G90"/>
    <mergeCell ref="H89:H90"/>
    <mergeCell ref="I89:I90"/>
    <mergeCell ref="J89:J90"/>
    <mergeCell ref="K89:K90"/>
    <mergeCell ref="L89:L90"/>
    <mergeCell ref="N89:N90"/>
    <mergeCell ref="AJ84:AJ85"/>
    <mergeCell ref="AK84:AK85"/>
    <mergeCell ref="B86:B87"/>
    <mergeCell ref="C86:C87"/>
    <mergeCell ref="D86:D87"/>
    <mergeCell ref="E86:E87"/>
    <mergeCell ref="F86:F87"/>
    <mergeCell ref="AH89:AH90"/>
    <mergeCell ref="AI89:AI90"/>
    <mergeCell ref="A88:A90"/>
    <mergeCell ref="AJ89:AJ90"/>
    <mergeCell ref="AK89:AK90"/>
    <mergeCell ref="G86:G87"/>
    <mergeCell ref="H86:H87"/>
    <mergeCell ref="I86:I87"/>
    <mergeCell ref="J86:J87"/>
    <mergeCell ref="K86:K87"/>
    <mergeCell ref="L86:L87"/>
    <mergeCell ref="AH86:AH87"/>
    <mergeCell ref="AI86:AI87"/>
    <mergeCell ref="AJ81:AJ82"/>
    <mergeCell ref="AD81:AD82"/>
    <mergeCell ref="U81:U82"/>
    <mergeCell ref="V81:V82"/>
    <mergeCell ref="W81:W82"/>
    <mergeCell ref="X81:X82"/>
    <mergeCell ref="Y81:Y82"/>
    <mergeCell ref="P81:P82"/>
    <mergeCell ref="Q81:Q82"/>
    <mergeCell ref="R81:R82"/>
    <mergeCell ref="S81:S82"/>
    <mergeCell ref="T81:T82"/>
    <mergeCell ref="AJ86:AJ87"/>
    <mergeCell ref="K84:K85"/>
    <mergeCell ref="L84:L85"/>
    <mergeCell ref="AH84:AH85"/>
    <mergeCell ref="B84:B85"/>
    <mergeCell ref="C84:C85"/>
    <mergeCell ref="D84:D85"/>
    <mergeCell ref="E84:E85"/>
    <mergeCell ref="F84:F85"/>
    <mergeCell ref="G84:G85"/>
    <mergeCell ref="H84:H85"/>
    <mergeCell ref="I84:I85"/>
    <mergeCell ref="J84:J85"/>
    <mergeCell ref="AI84:AI85"/>
    <mergeCell ref="AE81:AE82"/>
    <mergeCell ref="AF81:AF82"/>
    <mergeCell ref="AG81:AG82"/>
    <mergeCell ref="AH81:AH82"/>
    <mergeCell ref="AI81:AI82"/>
    <mergeCell ref="Z81:Z82"/>
    <mergeCell ref="AA81:AA82"/>
    <mergeCell ref="AB81:AB82"/>
    <mergeCell ref="AC81:AC82"/>
    <mergeCell ref="AK79:AK80"/>
    <mergeCell ref="B81:B82"/>
    <mergeCell ref="C81:C82"/>
    <mergeCell ref="D81:D82"/>
    <mergeCell ref="E81:E82"/>
    <mergeCell ref="F81:F82"/>
    <mergeCell ref="G81:G82"/>
    <mergeCell ref="H81:H82"/>
    <mergeCell ref="I81:I82"/>
    <mergeCell ref="J81:J82"/>
    <mergeCell ref="K81:K82"/>
    <mergeCell ref="L81:L82"/>
    <mergeCell ref="M81:M82"/>
    <mergeCell ref="N81:N82"/>
    <mergeCell ref="O81:O82"/>
    <mergeCell ref="AK81:AK82"/>
    <mergeCell ref="J76:J78"/>
    <mergeCell ref="K76:K78"/>
    <mergeCell ref="AJ79:AJ80"/>
    <mergeCell ref="AJ76:AJ78"/>
    <mergeCell ref="AK76:AK78"/>
    <mergeCell ref="A70:A75"/>
    <mergeCell ref="B76:B78"/>
    <mergeCell ref="C76:C78"/>
    <mergeCell ref="E76:E78"/>
    <mergeCell ref="F76:F78"/>
    <mergeCell ref="AH74:AH75"/>
    <mergeCell ref="AI74:AI75"/>
    <mergeCell ref="A76:A78"/>
    <mergeCell ref="B79:B80"/>
    <mergeCell ref="C79:C80"/>
    <mergeCell ref="E79:E80"/>
    <mergeCell ref="F79:F80"/>
    <mergeCell ref="G79:G80"/>
    <mergeCell ref="H79:H80"/>
    <mergeCell ref="I79:I80"/>
    <mergeCell ref="J79:J80"/>
    <mergeCell ref="K79:K80"/>
    <mergeCell ref="L79:L80"/>
    <mergeCell ref="N79:N80"/>
    <mergeCell ref="AH79:AH80"/>
    <mergeCell ref="AI79:AI80"/>
    <mergeCell ref="L76:L78"/>
    <mergeCell ref="AH76:AH78"/>
    <mergeCell ref="AI76:AI78"/>
    <mergeCell ref="G76:G78"/>
    <mergeCell ref="H76:H78"/>
    <mergeCell ref="I76:I78"/>
    <mergeCell ref="AJ74:AJ75"/>
    <mergeCell ref="AK74:AK75"/>
    <mergeCell ref="AI70:AI73"/>
    <mergeCell ref="AJ70:AJ73"/>
    <mergeCell ref="AK70:AK73"/>
    <mergeCell ref="B74:B75"/>
    <mergeCell ref="C74:C75"/>
    <mergeCell ref="D74:D75"/>
    <mergeCell ref="E74:E75"/>
    <mergeCell ref="F74:F75"/>
    <mergeCell ref="G74:G75"/>
    <mergeCell ref="H74:H75"/>
    <mergeCell ref="J74:J75"/>
    <mergeCell ref="K74:K75"/>
    <mergeCell ref="L74:L75"/>
    <mergeCell ref="N74:N75"/>
    <mergeCell ref="O74:O75"/>
    <mergeCell ref="A64:A69"/>
    <mergeCell ref="B70:B73"/>
    <mergeCell ref="C70:C73"/>
    <mergeCell ref="D70:D71"/>
    <mergeCell ref="E70:E73"/>
    <mergeCell ref="F70:F73"/>
    <mergeCell ref="G70:G73"/>
    <mergeCell ref="H70:H73"/>
    <mergeCell ref="I70:I72"/>
    <mergeCell ref="J70:J73"/>
    <mergeCell ref="K70:K73"/>
    <mergeCell ref="L70:L73"/>
    <mergeCell ref="N70:N73"/>
    <mergeCell ref="O70:O73"/>
    <mergeCell ref="AH70:AH73"/>
    <mergeCell ref="AG66:AG67"/>
    <mergeCell ref="B68:B69"/>
    <mergeCell ref="C68:C69"/>
    <mergeCell ref="D68:D69"/>
    <mergeCell ref="E68:E69"/>
    <mergeCell ref="F68:F69"/>
    <mergeCell ref="G68:G69"/>
    <mergeCell ref="H68:H69"/>
    <mergeCell ref="AH64:AH67"/>
    <mergeCell ref="O66:O67"/>
    <mergeCell ref="P66:P67"/>
    <mergeCell ref="Q66:Q67"/>
    <mergeCell ref="R66:R67"/>
    <mergeCell ref="S66:S67"/>
    <mergeCell ref="T66:T67"/>
    <mergeCell ref="U66:U67"/>
    <mergeCell ref="V66:V67"/>
    <mergeCell ref="AI64:AI69"/>
    <mergeCell ref="AJ64:AJ69"/>
    <mergeCell ref="AK64:AK69"/>
    <mergeCell ref="AH68:AH69"/>
    <mergeCell ref="AC64:AC65"/>
    <mergeCell ref="I68:I69"/>
    <mergeCell ref="J68:J69"/>
    <mergeCell ref="K68:K69"/>
    <mergeCell ref="L68:L69"/>
    <mergeCell ref="AB66:AB67"/>
    <mergeCell ref="AC66:AC67"/>
    <mergeCell ref="AD66:AD67"/>
    <mergeCell ref="AE66:AE67"/>
    <mergeCell ref="AF66:AF67"/>
    <mergeCell ref="N64:N65"/>
    <mergeCell ref="O64:O65"/>
    <mergeCell ref="P64:P65"/>
    <mergeCell ref="Q64:Q65"/>
    <mergeCell ref="R64:R65"/>
    <mergeCell ref="AD64:AD65"/>
    <mergeCell ref="AE64:AE65"/>
    <mergeCell ref="AF64:AF65"/>
    <mergeCell ref="AG64:AG65"/>
    <mergeCell ref="X64:X65"/>
    <mergeCell ref="Y64:Y65"/>
    <mergeCell ref="Z64:Z65"/>
    <mergeCell ref="AA64:AA65"/>
    <mergeCell ref="AB64:AB65"/>
    <mergeCell ref="M66:M67"/>
    <mergeCell ref="N66:N67"/>
    <mergeCell ref="W66:W67"/>
    <mergeCell ref="X66:X67"/>
    <mergeCell ref="Y66:Y67"/>
    <mergeCell ref="Z66:Z67"/>
    <mergeCell ref="AA66:AA67"/>
    <mergeCell ref="R62:R63"/>
    <mergeCell ref="S62:S63"/>
    <mergeCell ref="T62:T63"/>
    <mergeCell ref="AJ62:AJ63"/>
    <mergeCell ref="AK62:AK63"/>
    <mergeCell ref="A50:A63"/>
    <mergeCell ref="B64:B67"/>
    <mergeCell ref="C64:C67"/>
    <mergeCell ref="D64:D67"/>
    <mergeCell ref="E64:E67"/>
    <mergeCell ref="F64:F67"/>
    <mergeCell ref="G64:G67"/>
    <mergeCell ref="H64:H67"/>
    <mergeCell ref="I64:I65"/>
    <mergeCell ref="J64:J67"/>
    <mergeCell ref="K64:K67"/>
    <mergeCell ref="L64:L67"/>
    <mergeCell ref="M64:M65"/>
    <mergeCell ref="AE62:AE63"/>
    <mergeCell ref="AF62:AF63"/>
    <mergeCell ref="AG62:AG63"/>
    <mergeCell ref="AH62:AH63"/>
    <mergeCell ref="AI62:AI63"/>
    <mergeCell ref="Z62:Z63"/>
    <mergeCell ref="AA62:AA63"/>
    <mergeCell ref="AB62:AB63"/>
    <mergeCell ref="S64:S65"/>
    <mergeCell ref="T64:T65"/>
    <mergeCell ref="U64:U65"/>
    <mergeCell ref="V64:V65"/>
    <mergeCell ref="W64:W65"/>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AF59:AF60"/>
    <mergeCell ref="L59:L61"/>
    <mergeCell ref="M59:M60"/>
    <mergeCell ref="AJ59:AJ61"/>
    <mergeCell ref="AA59:AA60"/>
    <mergeCell ref="AB59:AB60"/>
    <mergeCell ref="AC59:AC60"/>
    <mergeCell ref="AC62:AC63"/>
    <mergeCell ref="AD62:AD63"/>
    <mergeCell ref="U62:U63"/>
    <mergeCell ref="V62:V63"/>
    <mergeCell ref="W62:W63"/>
    <mergeCell ref="X62:X63"/>
    <mergeCell ref="Y62:Y63"/>
    <mergeCell ref="P62:P63"/>
    <mergeCell ref="Q62:Q63"/>
    <mergeCell ref="AJ56:AJ58"/>
    <mergeCell ref="Q59:Q60"/>
    <mergeCell ref="R59:R60"/>
    <mergeCell ref="S59:S61"/>
    <mergeCell ref="T59:T61"/>
    <mergeCell ref="U59:U60"/>
    <mergeCell ref="C50:C52"/>
    <mergeCell ref="D50:D52"/>
    <mergeCell ref="AK56:AK58"/>
    <mergeCell ref="S56:S57"/>
    <mergeCell ref="T56:T57"/>
    <mergeCell ref="U56:U57"/>
    <mergeCell ref="V56:V57"/>
    <mergeCell ref="W56:W57"/>
    <mergeCell ref="N56:N58"/>
    <mergeCell ref="O56:O58"/>
    <mergeCell ref="P56:P57"/>
    <mergeCell ref="Q56:Q57"/>
    <mergeCell ref="R56:R57"/>
    <mergeCell ref="AK59:AK61"/>
    <mergeCell ref="AC56:AC57"/>
    <mergeCell ref="AD56:AD57"/>
    <mergeCell ref="AE56:AE57"/>
    <mergeCell ref="AF56:AF57"/>
    <mergeCell ref="AG56:AG57"/>
    <mergeCell ref="X56:X57"/>
    <mergeCell ref="Y56:Y57"/>
    <mergeCell ref="Z56:Z57"/>
    <mergeCell ref="AA56:AA57"/>
    <mergeCell ref="AB56:AB57"/>
    <mergeCell ref="N59:N61"/>
    <mergeCell ref="O59:O61"/>
    <mergeCell ref="P59:P60"/>
    <mergeCell ref="AD59:AD60"/>
    <mergeCell ref="AE59:AE60"/>
    <mergeCell ref="V59:V60"/>
    <mergeCell ref="W59:W60"/>
    <mergeCell ref="X59:X60"/>
    <mergeCell ref="B53:B55"/>
    <mergeCell ref="C53:C55"/>
    <mergeCell ref="B59:B61"/>
    <mergeCell ref="C59:C61"/>
    <mergeCell ref="D59:D61"/>
    <mergeCell ref="E59:E61"/>
    <mergeCell ref="F59:F61"/>
    <mergeCell ref="AH56:AH58"/>
    <mergeCell ref="AI56:AI58"/>
    <mergeCell ref="G59:G61"/>
    <mergeCell ref="H59:H61"/>
    <mergeCell ref="I59:I60"/>
    <mergeCell ref="J59:J61"/>
    <mergeCell ref="K59:K61"/>
    <mergeCell ref="X53:X54"/>
    <mergeCell ref="O53:O55"/>
    <mergeCell ref="P53:P54"/>
    <mergeCell ref="Q53:Q54"/>
    <mergeCell ref="R53:R54"/>
    <mergeCell ref="S53:S55"/>
    <mergeCell ref="D53:D55"/>
    <mergeCell ref="E53:E55"/>
    <mergeCell ref="F53:F55"/>
    <mergeCell ref="G53:G55"/>
    <mergeCell ref="H53:H55"/>
    <mergeCell ref="I53:I54"/>
    <mergeCell ref="J53:J55"/>
    <mergeCell ref="Y59:Y60"/>
    <mergeCell ref="Z59:Z60"/>
    <mergeCell ref="AG59:AG60"/>
    <mergeCell ref="AH59:AH61"/>
    <mergeCell ref="AI59:AI61"/>
    <mergeCell ref="E50:E52"/>
    <mergeCell ref="F50:F52"/>
    <mergeCell ref="G50:G52"/>
    <mergeCell ref="H50:H52"/>
    <mergeCell ref="I50:I51"/>
    <mergeCell ref="J50:J52"/>
    <mergeCell ref="T50:T52"/>
    <mergeCell ref="AI53:AI55"/>
    <mergeCell ref="AJ53:AJ55"/>
    <mergeCell ref="AK53:AK55"/>
    <mergeCell ref="B56:B58"/>
    <mergeCell ref="C56:C58"/>
    <mergeCell ref="D56:D58"/>
    <mergeCell ref="E56:E58"/>
    <mergeCell ref="F56:F58"/>
    <mergeCell ref="G56:G58"/>
    <mergeCell ref="H56:H58"/>
    <mergeCell ref="I56:I57"/>
    <mergeCell ref="J56:J58"/>
    <mergeCell ref="K56:K58"/>
    <mergeCell ref="L56:L58"/>
    <mergeCell ref="M56:M57"/>
    <mergeCell ref="AD53:AD54"/>
    <mergeCell ref="AE53:AE54"/>
    <mergeCell ref="AF53:AF54"/>
    <mergeCell ref="AG53:AG54"/>
    <mergeCell ref="AH53:AH55"/>
    <mergeCell ref="Y53:Y54"/>
    <mergeCell ref="Z53:Z54"/>
    <mergeCell ref="B50:B52"/>
    <mergeCell ref="AJ50:AJ52"/>
    <mergeCell ref="AK50:AK52"/>
    <mergeCell ref="AE50:AE51"/>
    <mergeCell ref="AF50:AF51"/>
    <mergeCell ref="AG50:AG51"/>
    <mergeCell ref="AH50:AH52"/>
    <mergeCell ref="AI50:AI52"/>
    <mergeCell ref="Z50:Z51"/>
    <mergeCell ref="AA50:AA51"/>
    <mergeCell ref="K50:K52"/>
    <mergeCell ref="AB50:AB51"/>
    <mergeCell ref="AB53:AB54"/>
    <mergeCell ref="AC53:AC54"/>
    <mergeCell ref="T53:T55"/>
    <mergeCell ref="U53:U54"/>
    <mergeCell ref="V53:V54"/>
    <mergeCell ref="W53:W54"/>
    <mergeCell ref="AA53:AA54"/>
    <mergeCell ref="K53:K55"/>
    <mergeCell ref="L53:L55"/>
    <mergeCell ref="M53:M54"/>
    <mergeCell ref="N53:N55"/>
    <mergeCell ref="AK37:AK40"/>
    <mergeCell ref="J44:J49"/>
    <mergeCell ref="L50:L52"/>
    <mergeCell ref="M50:M51"/>
    <mergeCell ref="N50:N52"/>
    <mergeCell ref="O50:O52"/>
    <mergeCell ref="B44:B49"/>
    <mergeCell ref="C44:C49"/>
    <mergeCell ref="E44:E49"/>
    <mergeCell ref="F44:F49"/>
    <mergeCell ref="G44:G49"/>
    <mergeCell ref="H44:H49"/>
    <mergeCell ref="I44:I49"/>
    <mergeCell ref="AC50:AC51"/>
    <mergeCell ref="AD50:AD51"/>
    <mergeCell ref="U50:U51"/>
    <mergeCell ref="V50:V51"/>
    <mergeCell ref="W50:W51"/>
    <mergeCell ref="X50:X51"/>
    <mergeCell ref="Y50:Y51"/>
    <mergeCell ref="P50:P51"/>
    <mergeCell ref="Q50:Q51"/>
    <mergeCell ref="R50:R51"/>
    <mergeCell ref="S50:S52"/>
    <mergeCell ref="B41:B43"/>
    <mergeCell ref="C41:C43"/>
    <mergeCell ref="E41:E43"/>
    <mergeCell ref="F41:F43"/>
    <mergeCell ref="G41:G43"/>
    <mergeCell ref="H41:H43"/>
    <mergeCell ref="I41:I43"/>
    <mergeCell ref="J41:J43"/>
    <mergeCell ref="AH32:AH36"/>
    <mergeCell ref="AI32:AI36"/>
    <mergeCell ref="AJ32:AJ36"/>
    <mergeCell ref="AK32:AK36"/>
    <mergeCell ref="B37:B40"/>
    <mergeCell ref="C37:C40"/>
    <mergeCell ref="E37:E40"/>
    <mergeCell ref="F37:F40"/>
    <mergeCell ref="G37:G40"/>
    <mergeCell ref="H37:H40"/>
    <mergeCell ref="I37:I40"/>
    <mergeCell ref="J37:J40"/>
    <mergeCell ref="K37:K40"/>
    <mergeCell ref="K41:K43"/>
    <mergeCell ref="K44:K49"/>
    <mergeCell ref="L44:L49"/>
    <mergeCell ref="N44:N49"/>
    <mergeCell ref="AH44:AH49"/>
    <mergeCell ref="AI44:AI49"/>
    <mergeCell ref="AJ44:AJ49"/>
    <mergeCell ref="AK44:AK49"/>
    <mergeCell ref="L41:L43"/>
    <mergeCell ref="N41:N43"/>
    <mergeCell ref="AH41:AH43"/>
    <mergeCell ref="AI41:AI43"/>
    <mergeCell ref="AJ41:AJ43"/>
    <mergeCell ref="AK41:AK43"/>
    <mergeCell ref="L37:L40"/>
    <mergeCell ref="N37:N40"/>
    <mergeCell ref="AH37:AH40"/>
    <mergeCell ref="AI37:AI40"/>
    <mergeCell ref="AJ37:AJ40"/>
    <mergeCell ref="AH27:AH31"/>
    <mergeCell ref="AI27:AI31"/>
    <mergeCell ref="AJ27:AJ31"/>
    <mergeCell ref="AK27:AK31"/>
    <mergeCell ref="N23:N26"/>
    <mergeCell ref="AH23:AH26"/>
    <mergeCell ref="AI23:AI26"/>
    <mergeCell ref="AJ23:AJ26"/>
    <mergeCell ref="AK23:AK26"/>
    <mergeCell ref="H23:H26"/>
    <mergeCell ref="I23:I26"/>
    <mergeCell ref="J23:J26"/>
    <mergeCell ref="K23:K26"/>
    <mergeCell ref="L23:L26"/>
    <mergeCell ref="B23:B26"/>
    <mergeCell ref="C23:C26"/>
    <mergeCell ref="E23:E26"/>
    <mergeCell ref="F23:F26"/>
    <mergeCell ref="G23:G26"/>
    <mergeCell ref="A23:A49"/>
    <mergeCell ref="J17:J22"/>
    <mergeCell ref="K17:K22"/>
    <mergeCell ref="L17:L22"/>
    <mergeCell ref="N17:N18"/>
    <mergeCell ref="B32:B36"/>
    <mergeCell ref="C32:C36"/>
    <mergeCell ref="E32:E36"/>
    <mergeCell ref="F32:F36"/>
    <mergeCell ref="G32:G36"/>
    <mergeCell ref="H32:H36"/>
    <mergeCell ref="I32:I36"/>
    <mergeCell ref="J32:J36"/>
    <mergeCell ref="K32:K36"/>
    <mergeCell ref="L32:L36"/>
    <mergeCell ref="N32:N36"/>
    <mergeCell ref="B27:B31"/>
    <mergeCell ref="C27:C31"/>
    <mergeCell ref="E27:E31"/>
    <mergeCell ref="F27:F31"/>
    <mergeCell ref="G27:G31"/>
    <mergeCell ref="H27:H31"/>
    <mergeCell ref="I27:I31"/>
    <mergeCell ref="J27:J31"/>
    <mergeCell ref="K27:K31"/>
    <mergeCell ref="L27:L31"/>
    <mergeCell ref="N27:N31"/>
    <mergeCell ref="AK17:AK22"/>
    <mergeCell ref="M20:M22"/>
    <mergeCell ref="N20:N22"/>
    <mergeCell ref="O20:O22"/>
    <mergeCell ref="P20:P22"/>
    <mergeCell ref="Q20:Q22"/>
    <mergeCell ref="R20:R22"/>
    <mergeCell ref="S20:S22"/>
    <mergeCell ref="T20:T22"/>
    <mergeCell ref="U20:U22"/>
    <mergeCell ref="V20:V22"/>
    <mergeCell ref="W20:W22"/>
    <mergeCell ref="X20:X22"/>
    <mergeCell ref="Y20:Y22"/>
    <mergeCell ref="AE17:AE18"/>
    <mergeCell ref="AF17:AF18"/>
    <mergeCell ref="AG17:AG18"/>
    <mergeCell ref="AH17:AH22"/>
    <mergeCell ref="M17:M18"/>
    <mergeCell ref="O17:O18"/>
    <mergeCell ref="AI17:AI22"/>
    <mergeCell ref="AE20:AE22"/>
    <mergeCell ref="AF20:AF22"/>
    <mergeCell ref="AG20:AG22"/>
    <mergeCell ref="Z17:Z18"/>
    <mergeCell ref="AA17:AA18"/>
    <mergeCell ref="AB17:AB18"/>
    <mergeCell ref="AC17:AC18"/>
    <mergeCell ref="AD17:AD18"/>
    <mergeCell ref="AA20:AA22"/>
    <mergeCell ref="AB20:AB22"/>
    <mergeCell ref="Z20:Z22"/>
    <mergeCell ref="A9:A16"/>
    <mergeCell ref="B17:B22"/>
    <mergeCell ref="C17:C22"/>
    <mergeCell ref="D17:D22"/>
    <mergeCell ref="E17:E22"/>
    <mergeCell ref="F17:F22"/>
    <mergeCell ref="G17:G22"/>
    <mergeCell ref="H17:H22"/>
    <mergeCell ref="I17:I22"/>
    <mergeCell ref="I15:I16"/>
    <mergeCell ref="B13:B14"/>
    <mergeCell ref="C13:C14"/>
    <mergeCell ref="E13:E14"/>
    <mergeCell ref="F13:F14"/>
    <mergeCell ref="G13:G14"/>
    <mergeCell ref="H13:H14"/>
    <mergeCell ref="I13:I14"/>
    <mergeCell ref="B15:B16"/>
    <mergeCell ref="C15:C16"/>
    <mergeCell ref="D15:D16"/>
    <mergeCell ref="E15:E16"/>
    <mergeCell ref="F15:F16"/>
    <mergeCell ref="G15:G16"/>
    <mergeCell ref="H15:H16"/>
    <mergeCell ref="A17:A22"/>
    <mergeCell ref="AK15:AK16"/>
    <mergeCell ref="L13:L14"/>
    <mergeCell ref="N13:N14"/>
    <mergeCell ref="AH13:AH14"/>
    <mergeCell ref="AI13:AI14"/>
    <mergeCell ref="AJ13:AJ14"/>
    <mergeCell ref="AK13:AK14"/>
    <mergeCell ref="J15:J16"/>
    <mergeCell ref="K15:K16"/>
    <mergeCell ref="L15:L16"/>
    <mergeCell ref="AH15:AH16"/>
    <mergeCell ref="AI15:AI16"/>
    <mergeCell ref="AD2:AD3"/>
    <mergeCell ref="AE2:AE3"/>
    <mergeCell ref="AI2:AI3"/>
    <mergeCell ref="AJ2:AJ3"/>
    <mergeCell ref="B1:AK1"/>
    <mergeCell ref="B9:B12"/>
    <mergeCell ref="C9:C12"/>
    <mergeCell ref="E9:E12"/>
    <mergeCell ref="F9:F12"/>
    <mergeCell ref="G9:G12"/>
    <mergeCell ref="H9:H12"/>
    <mergeCell ref="I9:I12"/>
    <mergeCell ref="J9:J12"/>
    <mergeCell ref="K9:K12"/>
    <mergeCell ref="L9:L12"/>
    <mergeCell ref="N9:N12"/>
    <mergeCell ref="AH9:AH12"/>
    <mergeCell ref="AI9:AI12"/>
    <mergeCell ref="AJ9:AJ12"/>
    <mergeCell ref="AK9:AK12"/>
    <mergeCell ref="I4:I6"/>
    <mergeCell ref="AK7:AK8"/>
    <mergeCell ref="B2:D2"/>
    <mergeCell ref="E2:E3"/>
    <mergeCell ref="B4:B6"/>
    <mergeCell ref="C4:C6"/>
    <mergeCell ref="F2:F3"/>
    <mergeCell ref="G2:G3"/>
    <mergeCell ref="H2:H3"/>
    <mergeCell ref="L4:L6"/>
    <mergeCell ref="AH4:AH6"/>
    <mergeCell ref="AI4:AI6"/>
    <mergeCell ref="J2:J3"/>
    <mergeCell ref="K2:K3"/>
    <mergeCell ref="A4:A8"/>
    <mergeCell ref="A2:A3"/>
    <mergeCell ref="AM4:AM6"/>
    <mergeCell ref="E4:E6"/>
    <mergeCell ref="F4:F6"/>
    <mergeCell ref="G4:G6"/>
    <mergeCell ref="H4:H6"/>
    <mergeCell ref="B7:B8"/>
    <mergeCell ref="C7:C8"/>
    <mergeCell ref="E7:E8"/>
    <mergeCell ref="F7:F8"/>
    <mergeCell ref="G7:G8"/>
    <mergeCell ref="H7:H8"/>
    <mergeCell ref="AN4:AN6"/>
    <mergeCell ref="AM2:AN2"/>
    <mergeCell ref="AM7:AM8"/>
    <mergeCell ref="AN7:AN8"/>
    <mergeCell ref="AO7:AO8"/>
    <mergeCell ref="AO4:AO6"/>
    <mergeCell ref="AJ7:AJ8"/>
    <mergeCell ref="AL7:AL8"/>
    <mergeCell ref="I7:I8"/>
    <mergeCell ref="J7:J8"/>
    <mergeCell ref="K7:K8"/>
    <mergeCell ref="AL4:AL6"/>
    <mergeCell ref="AJ4:AJ6"/>
    <mergeCell ref="L2:L3"/>
    <mergeCell ref="M2:M3"/>
    <mergeCell ref="N2:T2"/>
    <mergeCell ref="U2:U3"/>
    <mergeCell ref="AK4:AK6"/>
    <mergeCell ref="AO2:AO3"/>
    <mergeCell ref="AG2:AG3"/>
    <mergeCell ref="I2:I3"/>
    <mergeCell ref="J4:J6"/>
    <mergeCell ref="K4:K6"/>
    <mergeCell ref="AL2:AL3"/>
    <mergeCell ref="V2:AA2"/>
    <mergeCell ref="AB2:AB3"/>
    <mergeCell ref="AC2:AC3"/>
    <mergeCell ref="AF2:AF3"/>
    <mergeCell ref="AH2:AH3"/>
    <mergeCell ref="L7:L8"/>
    <mergeCell ref="AH7:AH8"/>
    <mergeCell ref="AI7:AI8"/>
    <mergeCell ref="J13:J14"/>
    <mergeCell ref="K13:K14"/>
    <mergeCell ref="AC20:AC22"/>
    <mergeCell ref="AD20:AD22"/>
    <mergeCell ref="AJ15:AJ16"/>
    <mergeCell ref="I129:I130"/>
    <mergeCell ref="J129:J130"/>
    <mergeCell ref="B127:B128"/>
    <mergeCell ref="C127:C128"/>
    <mergeCell ref="D127:D128"/>
    <mergeCell ref="E127:E128"/>
    <mergeCell ref="F127:F128"/>
    <mergeCell ref="G127:G128"/>
    <mergeCell ref="H127:H128"/>
    <mergeCell ref="I127:I128"/>
    <mergeCell ref="J127:J128"/>
    <mergeCell ref="K127:K128"/>
    <mergeCell ref="L127:L128"/>
    <mergeCell ref="AH127:AI128"/>
    <mergeCell ref="AJ127:AJ128"/>
    <mergeCell ref="H129:H130"/>
    <mergeCell ref="AJ17:AJ22"/>
    <mergeCell ref="U17:U18"/>
    <mergeCell ref="V17:V18"/>
    <mergeCell ref="W17:W18"/>
    <mergeCell ref="X17:X18"/>
    <mergeCell ref="Y17:Y18"/>
    <mergeCell ref="P17:P18"/>
    <mergeCell ref="Q17:Q18"/>
    <mergeCell ref="R17:R18"/>
    <mergeCell ref="S17:S18"/>
    <mergeCell ref="T17:T18"/>
    <mergeCell ref="AK127:AK128"/>
    <mergeCell ref="AG127:AG128"/>
    <mergeCell ref="AG129:AG130"/>
    <mergeCell ref="AK131:AK132"/>
    <mergeCell ref="A131:A136"/>
    <mergeCell ref="K129:K130"/>
    <mergeCell ref="L129:L130"/>
    <mergeCell ref="AH129:AI130"/>
    <mergeCell ref="AJ129:AJ130"/>
    <mergeCell ref="AK129:AK130"/>
    <mergeCell ref="A125:A130"/>
    <mergeCell ref="B131:B132"/>
    <mergeCell ref="C131:C132"/>
    <mergeCell ref="D131:D132"/>
    <mergeCell ref="E131:E132"/>
    <mergeCell ref="F131:F132"/>
    <mergeCell ref="G131:G132"/>
    <mergeCell ref="H131:H132"/>
    <mergeCell ref="I131:I132"/>
    <mergeCell ref="J131:J132"/>
    <mergeCell ref="K131:K132"/>
    <mergeCell ref="L131:L132"/>
    <mergeCell ref="N131:N132"/>
    <mergeCell ref="AH131:AH132"/>
    <mergeCell ref="AI131:AI132"/>
    <mergeCell ref="AJ131:AJ132"/>
    <mergeCell ref="B129:B130"/>
    <mergeCell ref="C129:C130"/>
    <mergeCell ref="D129:D130"/>
    <mergeCell ref="E129:E130"/>
    <mergeCell ref="F129:F130"/>
    <mergeCell ref="G129:G130"/>
    <mergeCell ref="AN50:AN52"/>
    <mergeCell ref="AO50:AO52"/>
    <mergeCell ref="AL50:AL52"/>
    <mergeCell ref="AL56:AL58"/>
    <mergeCell ref="AL59:AL61"/>
    <mergeCell ref="AL62:AL63"/>
    <mergeCell ref="AO56:AO58"/>
    <mergeCell ref="AL23:AL26"/>
    <mergeCell ref="AO23:AO26"/>
    <mergeCell ref="AL27:AL31"/>
    <mergeCell ref="AO27:AO31"/>
    <mergeCell ref="AL32:AL36"/>
    <mergeCell ref="AO32:AO36"/>
    <mergeCell ref="AL37:AL40"/>
    <mergeCell ref="AO37:AO40"/>
    <mergeCell ref="AO62:AO63"/>
    <mergeCell ref="AO59:AO60"/>
    <mergeCell ref="AL64:AL69"/>
    <mergeCell ref="AM64:AM69"/>
    <mergeCell ref="AN64:AN69"/>
    <mergeCell ref="AO64:AO69"/>
    <mergeCell ref="AM120:AM121"/>
    <mergeCell ref="AN120:AN121"/>
    <mergeCell ref="AL120:AL121"/>
    <mergeCell ref="AL122:AL123"/>
    <mergeCell ref="AO120:AO121"/>
    <mergeCell ref="AL17:AL22"/>
    <mergeCell ref="AM17:AM22"/>
    <mergeCell ref="AN17:AN22"/>
    <mergeCell ref="AO17:AO22"/>
    <mergeCell ref="AL53:AL55"/>
    <mergeCell ref="AM53:AM55"/>
    <mergeCell ref="AN53:AN55"/>
    <mergeCell ref="AO53:AO55"/>
    <mergeCell ref="AM62:AM63"/>
    <mergeCell ref="AN62:AN63"/>
    <mergeCell ref="AM56:AM58"/>
    <mergeCell ref="AN56:AN58"/>
    <mergeCell ref="AL41:AL43"/>
    <mergeCell ref="AO41:AO43"/>
    <mergeCell ref="AL44:AL49"/>
    <mergeCell ref="AO44:AO49"/>
    <mergeCell ref="AL104:AL106"/>
    <mergeCell ref="AL107:AL108"/>
    <mergeCell ref="AO104:AO106"/>
    <mergeCell ref="AO107:AO108"/>
    <mergeCell ref="AM59:AM61"/>
    <mergeCell ref="AN59:AN61"/>
    <mergeCell ref="AM50:AM52"/>
  </mergeCells>
  <phoneticPr fontId="45" type="noConversion"/>
  <conditionalFormatting sqref="F4 F7 AC4:AC8">
    <cfRule type="cellIs" dxfId="696" priority="773" operator="equal">
      <formula>"Muy Alta"</formula>
    </cfRule>
    <cfRule type="cellIs" dxfId="695" priority="774" operator="equal">
      <formula>"Alta"</formula>
    </cfRule>
    <cfRule type="cellIs" dxfId="694" priority="775" operator="equal">
      <formula>"Media"</formula>
    </cfRule>
    <cfRule type="cellIs" dxfId="693" priority="776" operator="equal">
      <formula>"Baja"</formula>
    </cfRule>
    <cfRule type="cellIs" dxfId="692" priority="777" operator="equal">
      <formula>"Muy Baja"</formula>
    </cfRule>
  </conditionalFormatting>
  <conditionalFormatting sqref="J4 J7 AE4:AE8">
    <cfRule type="cellIs" dxfId="691" priority="768" operator="equal">
      <formula>"Catastrófico"</formula>
    </cfRule>
    <cfRule type="cellIs" dxfId="690" priority="769" operator="equal">
      <formula>"Mayor"</formula>
    </cfRule>
    <cfRule type="cellIs" dxfId="689" priority="770" operator="equal">
      <formula>"Moderado"</formula>
    </cfRule>
    <cfRule type="cellIs" dxfId="688" priority="771" operator="equal">
      <formula>"Menor"</formula>
    </cfRule>
    <cfRule type="cellIs" dxfId="687" priority="772" operator="equal">
      <formula>"Leve"</formula>
    </cfRule>
  </conditionalFormatting>
  <conditionalFormatting sqref="L4 AG4:AG8">
    <cfRule type="cellIs" dxfId="686" priority="764" operator="equal">
      <formula>"Extremo"</formula>
    </cfRule>
    <cfRule type="cellIs" dxfId="685" priority="765" operator="equal">
      <formula>"Alto"</formula>
    </cfRule>
    <cfRule type="cellIs" dxfId="684" priority="766" operator="equal">
      <formula>"Moderado"</formula>
    </cfRule>
    <cfRule type="cellIs" dxfId="683" priority="767" operator="equal">
      <formula>"Bajo"</formula>
    </cfRule>
  </conditionalFormatting>
  <conditionalFormatting sqref="L7">
    <cfRule type="cellIs" dxfId="682" priority="760" operator="equal">
      <formula>"Extremo"</formula>
    </cfRule>
    <cfRule type="cellIs" dxfId="681" priority="761" operator="equal">
      <formula>"Alto"</formula>
    </cfRule>
    <cfRule type="cellIs" dxfId="680" priority="762" operator="equal">
      <formula>"Moderado"</formula>
    </cfRule>
    <cfRule type="cellIs" dxfId="679" priority="763" operator="equal">
      <formula>"Bajo"</formula>
    </cfRule>
  </conditionalFormatting>
  <conditionalFormatting sqref="I4 I7:I8">
    <cfRule type="containsText" dxfId="678" priority="759" operator="containsText" text="❌">
      <formula>NOT(ISERROR(SEARCH("❌",I4)))</formula>
    </cfRule>
  </conditionalFormatting>
  <conditionalFormatting sqref="F9 F13 AC9:AC14">
    <cfRule type="cellIs" dxfId="677" priority="717" operator="equal">
      <formula>"Muy Alta"</formula>
    </cfRule>
  </conditionalFormatting>
  <conditionalFormatting sqref="F9 F13 AC9:AC14">
    <cfRule type="cellIs" dxfId="676" priority="718" operator="equal">
      <formula>"Alta"</formula>
    </cfRule>
  </conditionalFormatting>
  <conditionalFormatting sqref="F9 F13 AC9:AC14">
    <cfRule type="cellIs" dxfId="675" priority="719" operator="equal">
      <formula>"Media"</formula>
    </cfRule>
  </conditionalFormatting>
  <conditionalFormatting sqref="F9 F13 AC9:AC14">
    <cfRule type="cellIs" dxfId="674" priority="720" operator="equal">
      <formula>"Baja"</formula>
    </cfRule>
  </conditionalFormatting>
  <conditionalFormatting sqref="F9 F13 AC9:AC14">
    <cfRule type="cellIs" dxfId="673" priority="721" operator="equal">
      <formula>"Muy Baja"</formula>
    </cfRule>
  </conditionalFormatting>
  <conditionalFormatting sqref="J9 J15 AE9:AE14">
    <cfRule type="cellIs" dxfId="672" priority="722" operator="equal">
      <formula>"Catastrófico"</formula>
    </cfRule>
  </conditionalFormatting>
  <conditionalFormatting sqref="J9 J15 AE9:AE14">
    <cfRule type="cellIs" dxfId="671" priority="723" operator="equal">
      <formula>"Mayor"</formula>
    </cfRule>
  </conditionalFormatting>
  <conditionalFormatting sqref="J9 J15 AE9:AE14">
    <cfRule type="cellIs" dxfId="670" priority="724" operator="equal">
      <formula>"Moderado"</formula>
    </cfRule>
  </conditionalFormatting>
  <conditionalFormatting sqref="J9 J15 AE9:AE14">
    <cfRule type="cellIs" dxfId="669" priority="725" operator="equal">
      <formula>"Menor"</formula>
    </cfRule>
  </conditionalFormatting>
  <conditionalFormatting sqref="J9 J15 AE9:AE14">
    <cfRule type="cellIs" dxfId="668" priority="726" operator="equal">
      <formula>"Leve"</formula>
    </cfRule>
  </conditionalFormatting>
  <conditionalFormatting sqref="L9 AG9:AG14">
    <cfRule type="cellIs" dxfId="667" priority="727" operator="equal">
      <formula>"Extremo"</formula>
    </cfRule>
  </conditionalFormatting>
  <conditionalFormatting sqref="L9 AG9:AG14">
    <cfRule type="cellIs" dxfId="666" priority="728" operator="equal">
      <formula>"Alto"</formula>
    </cfRule>
  </conditionalFormatting>
  <conditionalFormatting sqref="L9 AG9:AG14">
    <cfRule type="cellIs" dxfId="665" priority="729" operator="equal">
      <formula>"Moderado"</formula>
    </cfRule>
  </conditionalFormatting>
  <conditionalFormatting sqref="L9 AG9:AG14">
    <cfRule type="cellIs" dxfId="664" priority="730" operator="equal">
      <formula>"Bajo"</formula>
    </cfRule>
  </conditionalFormatting>
  <conditionalFormatting sqref="L13">
    <cfRule type="cellIs" dxfId="663" priority="731" operator="equal">
      <formula>"Extremo"</formula>
    </cfRule>
  </conditionalFormatting>
  <conditionalFormatting sqref="L13">
    <cfRule type="cellIs" dxfId="662" priority="732" operator="equal">
      <formula>"Alto"</formula>
    </cfRule>
  </conditionalFormatting>
  <conditionalFormatting sqref="L13">
    <cfRule type="cellIs" dxfId="661" priority="733" operator="equal">
      <formula>"Moderado"</formula>
    </cfRule>
  </conditionalFormatting>
  <conditionalFormatting sqref="L13">
    <cfRule type="cellIs" dxfId="660" priority="734" operator="equal">
      <formula>"Bajo"</formula>
    </cfRule>
  </conditionalFormatting>
  <conditionalFormatting sqref="F15">
    <cfRule type="cellIs" dxfId="659" priority="735" operator="equal">
      <formula>"Muy Alta"</formula>
    </cfRule>
  </conditionalFormatting>
  <conditionalFormatting sqref="F15">
    <cfRule type="cellIs" dxfId="658" priority="736" operator="equal">
      <formula>"Alta"</formula>
    </cfRule>
  </conditionalFormatting>
  <conditionalFormatting sqref="F15">
    <cfRule type="cellIs" dxfId="657" priority="737" operator="equal">
      <formula>"Media"</formula>
    </cfRule>
  </conditionalFormatting>
  <conditionalFormatting sqref="F15">
    <cfRule type="cellIs" dxfId="656" priority="738" operator="equal">
      <formula>"Baja"</formula>
    </cfRule>
  </conditionalFormatting>
  <conditionalFormatting sqref="F15">
    <cfRule type="cellIs" dxfId="655" priority="739" operator="equal">
      <formula>"Muy Baja"</formula>
    </cfRule>
  </conditionalFormatting>
  <conditionalFormatting sqref="L15">
    <cfRule type="cellIs" dxfId="654" priority="740" operator="equal">
      <formula>"Extremo"</formula>
    </cfRule>
  </conditionalFormatting>
  <conditionalFormatting sqref="L15">
    <cfRule type="cellIs" dxfId="653" priority="741" operator="equal">
      <formula>"Alto"</formula>
    </cfRule>
  </conditionalFormatting>
  <conditionalFormatting sqref="L15">
    <cfRule type="cellIs" dxfId="652" priority="742" operator="equal">
      <formula>"Moderado"</formula>
    </cfRule>
  </conditionalFormatting>
  <conditionalFormatting sqref="L15">
    <cfRule type="cellIs" dxfId="651" priority="743" operator="equal">
      <formula>"Bajo"</formula>
    </cfRule>
  </conditionalFormatting>
  <conditionalFormatting sqref="AC15:AC16">
    <cfRule type="cellIs" dxfId="650" priority="744" operator="equal">
      <formula>"Muy Alta"</formula>
    </cfRule>
  </conditionalFormatting>
  <conditionalFormatting sqref="AC15:AC16">
    <cfRule type="cellIs" dxfId="649" priority="745" operator="equal">
      <formula>"Alta"</formula>
    </cfRule>
  </conditionalFormatting>
  <conditionalFormatting sqref="AC15:AC16">
    <cfRule type="cellIs" dxfId="648" priority="746" operator="equal">
      <formula>"Media"</formula>
    </cfRule>
  </conditionalFormatting>
  <conditionalFormatting sqref="AC15:AC16">
    <cfRule type="cellIs" dxfId="647" priority="747" operator="equal">
      <formula>"Baja"</formula>
    </cfRule>
  </conditionalFormatting>
  <conditionalFormatting sqref="AC15:AC16">
    <cfRule type="cellIs" dxfId="646" priority="748" operator="equal">
      <formula>"Muy Baja"</formula>
    </cfRule>
  </conditionalFormatting>
  <conditionalFormatting sqref="AE15:AE16">
    <cfRule type="cellIs" dxfId="645" priority="749" operator="equal">
      <formula>"Catastrófico"</formula>
    </cfRule>
  </conditionalFormatting>
  <conditionalFormatting sqref="AE15:AE16">
    <cfRule type="cellIs" dxfId="644" priority="750" operator="equal">
      <formula>"Mayor"</formula>
    </cfRule>
  </conditionalFormatting>
  <conditionalFormatting sqref="AE15:AE16">
    <cfRule type="cellIs" dxfId="643" priority="751" operator="equal">
      <formula>"Moderado"</formula>
    </cfRule>
  </conditionalFormatting>
  <conditionalFormatting sqref="AE15:AE16">
    <cfRule type="cellIs" dxfId="642" priority="752" operator="equal">
      <formula>"Menor"</formula>
    </cfRule>
  </conditionalFormatting>
  <conditionalFormatting sqref="AE15:AE16">
    <cfRule type="cellIs" dxfId="641" priority="753" operator="equal">
      <formula>"Leve"</formula>
    </cfRule>
  </conditionalFormatting>
  <conditionalFormatting sqref="AG15:AG16">
    <cfRule type="cellIs" dxfId="640" priority="754" operator="equal">
      <formula>"Extremo"</formula>
    </cfRule>
  </conditionalFormatting>
  <conditionalFormatting sqref="AG15:AG16">
    <cfRule type="cellIs" dxfId="639" priority="755" operator="equal">
      <formula>"Alto"</formula>
    </cfRule>
  </conditionalFormatting>
  <conditionalFormatting sqref="AG15:AG16">
    <cfRule type="cellIs" dxfId="638" priority="756" operator="equal">
      <formula>"Moderado"</formula>
    </cfRule>
  </conditionalFormatting>
  <conditionalFormatting sqref="AG15:AG16">
    <cfRule type="cellIs" dxfId="637" priority="757" operator="equal">
      <formula>"Bajo"</formula>
    </cfRule>
  </conditionalFormatting>
  <conditionalFormatting sqref="I9 I13:I16">
    <cfRule type="containsText" dxfId="636" priority="758" operator="containsText" text="❌">
      <formula>NOT(ISERROR(SEARCH(("❌"),(I9))))</formula>
    </cfRule>
  </conditionalFormatting>
  <conditionalFormatting sqref="F23 F27 AC27:AC43">
    <cfRule type="cellIs" dxfId="635" priority="611" operator="equal">
      <formula>"Muy Alta"</formula>
    </cfRule>
  </conditionalFormatting>
  <conditionalFormatting sqref="F17 AC17 AC20:AC21">
    <cfRule type="cellIs" dxfId="634" priority="712" operator="equal">
      <formula>"Muy Alta"</formula>
    </cfRule>
    <cfRule type="cellIs" dxfId="633" priority="713" operator="equal">
      <formula>"Alta"</formula>
    </cfRule>
    <cfRule type="cellIs" dxfId="632" priority="714" operator="equal">
      <formula>"Media"</formula>
    </cfRule>
    <cfRule type="cellIs" dxfId="631" priority="715" operator="equal">
      <formula>"Baja"</formula>
    </cfRule>
    <cfRule type="cellIs" dxfId="630" priority="716" operator="equal">
      <formula>"Muy Baja"</formula>
    </cfRule>
  </conditionalFormatting>
  <conditionalFormatting sqref="J17 AE17 AE20:AE21">
    <cfRule type="cellIs" dxfId="629" priority="707" operator="equal">
      <formula>"Catastrófico"</formula>
    </cfRule>
    <cfRule type="cellIs" dxfId="628" priority="708" operator="equal">
      <formula>"Mayor"</formula>
    </cfRule>
    <cfRule type="cellIs" dxfId="627" priority="709" operator="equal">
      <formula>"Moderado"</formula>
    </cfRule>
    <cfRule type="cellIs" dxfId="626" priority="710" operator="equal">
      <formula>"Menor"</formula>
    </cfRule>
    <cfRule type="cellIs" dxfId="625" priority="711" operator="equal">
      <formula>"Leve"</formula>
    </cfRule>
  </conditionalFormatting>
  <conditionalFormatting sqref="L17 AG17 AG20:AG21">
    <cfRule type="cellIs" dxfId="624" priority="703" operator="equal">
      <formula>"Extremo"</formula>
    </cfRule>
    <cfRule type="cellIs" dxfId="623" priority="704" operator="equal">
      <formula>"Alto"</formula>
    </cfRule>
    <cfRule type="cellIs" dxfId="622" priority="705" operator="equal">
      <formula>"Moderado"</formula>
    </cfRule>
    <cfRule type="cellIs" dxfId="621" priority="706" operator="equal">
      <formula>"Bajo"</formula>
    </cfRule>
  </conditionalFormatting>
  <conditionalFormatting sqref="I17:I22">
    <cfRule type="containsText" dxfId="620" priority="702" operator="containsText" text="❌">
      <formula>NOT(ISERROR(SEARCH("❌",I17)))</formula>
    </cfRule>
  </conditionalFormatting>
  <conditionalFormatting sqref="N17">
    <cfRule type="containsText" dxfId="619" priority="698" operator="containsText" text="Bajo">
      <formula>NOT(ISERROR(SEARCH("Bajo",N17)))</formula>
    </cfRule>
    <cfRule type="containsText" dxfId="618" priority="699" operator="containsText" text="Moderado">
      <formula>NOT(ISERROR(SEARCH("Moderado",N17)))</formula>
    </cfRule>
    <cfRule type="containsText" dxfId="617" priority="700" operator="containsText" text="Alto">
      <formula>NOT(ISERROR(SEARCH("Alto",N17)))</formula>
    </cfRule>
    <cfRule type="containsText" dxfId="616" priority="701" operator="containsText" text="Extremo">
      <formula>NOT(ISERROR(SEARCH("Extremo",N17)))</formula>
    </cfRule>
  </conditionalFormatting>
  <conditionalFormatting sqref="N20:N21">
    <cfRule type="containsText" dxfId="615" priority="694" operator="containsText" text="Bajo">
      <formula>NOT(ISERROR(SEARCH("Bajo",N20)))</formula>
    </cfRule>
    <cfRule type="containsText" dxfId="614" priority="695" operator="containsText" text="Moderado">
      <formula>NOT(ISERROR(SEARCH("Moderado",N20)))</formula>
    </cfRule>
    <cfRule type="containsText" dxfId="613" priority="696" operator="containsText" text="Alto">
      <formula>NOT(ISERROR(SEARCH("Alto",N20)))</formula>
    </cfRule>
    <cfRule type="containsText" dxfId="612" priority="697" operator="containsText" text="Extremo">
      <formula>NOT(ISERROR(SEARCH("Extremo",N20)))</formula>
    </cfRule>
  </conditionalFormatting>
  <conditionalFormatting sqref="F23 F27 AC27:AC43">
    <cfRule type="cellIs" dxfId="611" priority="612" operator="equal">
      <formula>"Alta"</formula>
    </cfRule>
  </conditionalFormatting>
  <conditionalFormatting sqref="F23 F27 AC27:AC43">
    <cfRule type="cellIs" dxfId="610" priority="613" operator="equal">
      <formula>"Media"</formula>
    </cfRule>
  </conditionalFormatting>
  <conditionalFormatting sqref="F23 F27 AC27:AC43">
    <cfRule type="cellIs" dxfId="609" priority="614" operator="equal">
      <formula>"Baja"</formula>
    </cfRule>
  </conditionalFormatting>
  <conditionalFormatting sqref="F23 F27 AC27:AC43">
    <cfRule type="cellIs" dxfId="608" priority="615" operator="equal">
      <formula>"Muy Baja"</formula>
    </cfRule>
  </conditionalFormatting>
  <conditionalFormatting sqref="J23 J27 J37 J41 J44 AE27:AE43">
    <cfRule type="cellIs" dxfId="607" priority="616" operator="equal">
      <formula>"Catastrófico"</formula>
    </cfRule>
  </conditionalFormatting>
  <conditionalFormatting sqref="J23 J27 J37 J41 J44 AE27:AE43">
    <cfRule type="cellIs" dxfId="606" priority="617" operator="equal">
      <formula>"Mayor"</formula>
    </cfRule>
  </conditionalFormatting>
  <conditionalFormatting sqref="J23 J27 J37 J41 J44 AE27:AE43">
    <cfRule type="cellIs" dxfId="605" priority="618" operator="equal">
      <formula>"Moderado"</formula>
    </cfRule>
  </conditionalFormatting>
  <conditionalFormatting sqref="J23 J27 J37 J41 J44 AE27:AE43">
    <cfRule type="cellIs" dxfId="604" priority="619" operator="equal">
      <formula>"Menor"</formula>
    </cfRule>
  </conditionalFormatting>
  <conditionalFormatting sqref="J23 J27 J37 J41 J44 AE27:AE43">
    <cfRule type="cellIs" dxfId="603" priority="620" operator="equal">
      <formula>"Leve"</formula>
    </cfRule>
  </conditionalFormatting>
  <conditionalFormatting sqref="L23 AG27:AG43">
    <cfRule type="cellIs" dxfId="602" priority="621" operator="equal">
      <formula>"Extremo"</formula>
    </cfRule>
  </conditionalFormatting>
  <conditionalFormatting sqref="L23 AG27:AG43">
    <cfRule type="cellIs" dxfId="601" priority="622" operator="equal">
      <formula>"Alto"</formula>
    </cfRule>
  </conditionalFormatting>
  <conditionalFormatting sqref="L23 AG27:AG43">
    <cfRule type="cellIs" dxfId="600" priority="623" operator="equal">
      <formula>"Moderado"</formula>
    </cfRule>
  </conditionalFormatting>
  <conditionalFormatting sqref="L23 AG27:AG43">
    <cfRule type="cellIs" dxfId="599" priority="624" operator="equal">
      <formula>"Bajo"</formula>
    </cfRule>
  </conditionalFormatting>
  <conditionalFormatting sqref="AC23:AC26">
    <cfRule type="cellIs" dxfId="598" priority="625" operator="equal">
      <formula>"Muy Alta"</formula>
    </cfRule>
  </conditionalFormatting>
  <conditionalFormatting sqref="AC23:AC26">
    <cfRule type="cellIs" dxfId="597" priority="626" operator="equal">
      <formula>"Alta"</formula>
    </cfRule>
  </conditionalFormatting>
  <conditionalFormatting sqref="AC23:AC26">
    <cfRule type="cellIs" dxfId="596" priority="627" operator="equal">
      <formula>"Media"</formula>
    </cfRule>
  </conditionalFormatting>
  <conditionalFormatting sqref="AC23:AC26">
    <cfRule type="cellIs" dxfId="595" priority="628" operator="equal">
      <formula>"Baja"</formula>
    </cfRule>
  </conditionalFormatting>
  <conditionalFormatting sqref="AC23:AC26">
    <cfRule type="cellIs" dxfId="594" priority="629" operator="equal">
      <formula>"Muy Baja"</formula>
    </cfRule>
  </conditionalFormatting>
  <conditionalFormatting sqref="AE23:AE26">
    <cfRule type="cellIs" dxfId="593" priority="630" operator="equal">
      <formula>"Catastrófico"</formula>
    </cfRule>
  </conditionalFormatting>
  <conditionalFormatting sqref="AE23:AE26">
    <cfRule type="cellIs" dxfId="592" priority="631" operator="equal">
      <formula>"Mayor"</formula>
    </cfRule>
  </conditionalFormatting>
  <conditionalFormatting sqref="AE23:AE26">
    <cfRule type="cellIs" dxfId="591" priority="632" operator="equal">
      <formula>"Moderado"</formula>
    </cfRule>
  </conditionalFormatting>
  <conditionalFormatting sqref="AE23:AE26">
    <cfRule type="cellIs" dxfId="590" priority="633" operator="equal">
      <formula>"Menor"</formula>
    </cfRule>
  </conditionalFormatting>
  <conditionalFormatting sqref="AE23:AE26">
    <cfRule type="cellIs" dxfId="589" priority="634" operator="equal">
      <formula>"Leve"</formula>
    </cfRule>
  </conditionalFormatting>
  <conditionalFormatting sqref="AG23:AG26">
    <cfRule type="cellIs" dxfId="588" priority="635" operator="equal">
      <formula>"Extremo"</formula>
    </cfRule>
  </conditionalFormatting>
  <conditionalFormatting sqref="AG23:AG26">
    <cfRule type="cellIs" dxfId="587" priority="636" operator="equal">
      <formula>"Alto"</formula>
    </cfRule>
  </conditionalFormatting>
  <conditionalFormatting sqref="AG23:AG26">
    <cfRule type="cellIs" dxfId="586" priority="637" operator="equal">
      <formula>"Moderado"</formula>
    </cfRule>
  </conditionalFormatting>
  <conditionalFormatting sqref="AG23:AG26">
    <cfRule type="cellIs" dxfId="585" priority="638" operator="equal">
      <formula>"Bajo"</formula>
    </cfRule>
  </conditionalFormatting>
  <conditionalFormatting sqref="L27">
    <cfRule type="cellIs" dxfId="584" priority="639" operator="equal">
      <formula>"Extremo"</formula>
    </cfRule>
  </conditionalFormatting>
  <conditionalFormatting sqref="L27">
    <cfRule type="cellIs" dxfId="583" priority="640" operator="equal">
      <formula>"Alto"</formula>
    </cfRule>
  </conditionalFormatting>
  <conditionalFormatting sqref="L27">
    <cfRule type="cellIs" dxfId="582" priority="641" operator="equal">
      <formula>"Moderado"</formula>
    </cfRule>
  </conditionalFormatting>
  <conditionalFormatting sqref="L27">
    <cfRule type="cellIs" dxfId="581" priority="642" operator="equal">
      <formula>"Bajo"</formula>
    </cfRule>
  </conditionalFormatting>
  <conditionalFormatting sqref="F32">
    <cfRule type="cellIs" dxfId="580" priority="643" operator="equal">
      <formula>"Muy Alta"</formula>
    </cfRule>
  </conditionalFormatting>
  <conditionalFormatting sqref="F32">
    <cfRule type="cellIs" dxfId="579" priority="644" operator="equal">
      <formula>"Alta"</formula>
    </cfRule>
  </conditionalFormatting>
  <conditionalFormatting sqref="F32">
    <cfRule type="cellIs" dxfId="578" priority="645" operator="equal">
      <formula>"Media"</formula>
    </cfRule>
  </conditionalFormatting>
  <conditionalFormatting sqref="F32">
    <cfRule type="cellIs" dxfId="577" priority="646" operator="equal">
      <formula>"Baja"</formula>
    </cfRule>
  </conditionalFormatting>
  <conditionalFormatting sqref="F32">
    <cfRule type="cellIs" dxfId="576" priority="647" operator="equal">
      <formula>"Muy Baja"</formula>
    </cfRule>
  </conditionalFormatting>
  <conditionalFormatting sqref="L32">
    <cfRule type="cellIs" dxfId="575" priority="648" operator="equal">
      <formula>"Extremo"</formula>
    </cfRule>
  </conditionalFormatting>
  <conditionalFormatting sqref="L32">
    <cfRule type="cellIs" dxfId="574" priority="649" operator="equal">
      <formula>"Alto"</formula>
    </cfRule>
  </conditionalFormatting>
  <conditionalFormatting sqref="L32">
    <cfRule type="cellIs" dxfId="573" priority="650" operator="equal">
      <formula>"Moderado"</formula>
    </cfRule>
  </conditionalFormatting>
  <conditionalFormatting sqref="L32">
    <cfRule type="cellIs" dxfId="572" priority="651" operator="equal">
      <formula>"Bajo"</formula>
    </cfRule>
  </conditionalFormatting>
  <conditionalFormatting sqref="F37">
    <cfRule type="cellIs" dxfId="571" priority="652" operator="equal">
      <formula>"Muy Alta"</formula>
    </cfRule>
  </conditionalFormatting>
  <conditionalFormatting sqref="F37">
    <cfRule type="cellIs" dxfId="570" priority="653" operator="equal">
      <formula>"Alta"</formula>
    </cfRule>
  </conditionalFormatting>
  <conditionalFormatting sqref="F37">
    <cfRule type="cellIs" dxfId="569" priority="654" operator="equal">
      <formula>"Media"</formula>
    </cfRule>
  </conditionalFormatting>
  <conditionalFormatting sqref="F37">
    <cfRule type="cellIs" dxfId="568" priority="655" operator="equal">
      <formula>"Baja"</formula>
    </cfRule>
  </conditionalFormatting>
  <conditionalFormatting sqref="F37">
    <cfRule type="cellIs" dxfId="567" priority="656" operator="equal">
      <formula>"Muy Baja"</formula>
    </cfRule>
  </conditionalFormatting>
  <conditionalFormatting sqref="L37">
    <cfRule type="cellIs" dxfId="566" priority="657" operator="equal">
      <formula>"Extremo"</formula>
    </cfRule>
  </conditionalFormatting>
  <conditionalFormatting sqref="L37">
    <cfRule type="cellIs" dxfId="565" priority="658" operator="equal">
      <formula>"Alto"</formula>
    </cfRule>
  </conditionalFormatting>
  <conditionalFormatting sqref="L37">
    <cfRule type="cellIs" dxfId="564" priority="659" operator="equal">
      <formula>"Moderado"</formula>
    </cfRule>
  </conditionalFormatting>
  <conditionalFormatting sqref="L37">
    <cfRule type="cellIs" dxfId="563" priority="660" operator="equal">
      <formula>"Bajo"</formula>
    </cfRule>
  </conditionalFormatting>
  <conditionalFormatting sqref="F41">
    <cfRule type="cellIs" dxfId="562" priority="661" operator="equal">
      <formula>"Muy Alta"</formula>
    </cfRule>
  </conditionalFormatting>
  <conditionalFormatting sqref="F41">
    <cfRule type="cellIs" dxfId="561" priority="662" operator="equal">
      <formula>"Alta"</formula>
    </cfRule>
  </conditionalFormatting>
  <conditionalFormatting sqref="F41">
    <cfRule type="cellIs" dxfId="560" priority="663" operator="equal">
      <formula>"Media"</formula>
    </cfRule>
  </conditionalFormatting>
  <conditionalFormatting sqref="F41">
    <cfRule type="cellIs" dxfId="559" priority="664" operator="equal">
      <formula>"Baja"</formula>
    </cfRule>
  </conditionalFormatting>
  <conditionalFormatting sqref="F41">
    <cfRule type="cellIs" dxfId="558" priority="665" operator="equal">
      <formula>"Muy Baja"</formula>
    </cfRule>
  </conditionalFormatting>
  <conditionalFormatting sqref="L41">
    <cfRule type="cellIs" dxfId="557" priority="666" operator="equal">
      <formula>"Extremo"</formula>
    </cfRule>
  </conditionalFormatting>
  <conditionalFormatting sqref="L41">
    <cfRule type="cellIs" dxfId="556" priority="667" operator="equal">
      <formula>"Alto"</formula>
    </cfRule>
  </conditionalFormatting>
  <conditionalFormatting sqref="L41">
    <cfRule type="cellIs" dxfId="555" priority="668" operator="equal">
      <formula>"Moderado"</formula>
    </cfRule>
  </conditionalFormatting>
  <conditionalFormatting sqref="L41">
    <cfRule type="cellIs" dxfId="554" priority="669" operator="equal">
      <formula>"Bajo"</formula>
    </cfRule>
  </conditionalFormatting>
  <conditionalFormatting sqref="F44">
    <cfRule type="cellIs" dxfId="553" priority="670" operator="equal">
      <formula>"Muy Alta"</formula>
    </cfRule>
  </conditionalFormatting>
  <conditionalFormatting sqref="F44">
    <cfRule type="cellIs" dxfId="552" priority="671" operator="equal">
      <formula>"Alta"</formula>
    </cfRule>
  </conditionalFormatting>
  <conditionalFormatting sqref="F44">
    <cfRule type="cellIs" dxfId="551" priority="672" operator="equal">
      <formula>"Media"</formula>
    </cfRule>
  </conditionalFormatting>
  <conditionalFormatting sqref="F44">
    <cfRule type="cellIs" dxfId="550" priority="673" operator="equal">
      <formula>"Baja"</formula>
    </cfRule>
  </conditionalFormatting>
  <conditionalFormatting sqref="F44">
    <cfRule type="cellIs" dxfId="549" priority="674" operator="equal">
      <formula>"Muy Baja"</formula>
    </cfRule>
  </conditionalFormatting>
  <conditionalFormatting sqref="L44">
    <cfRule type="cellIs" dxfId="548" priority="675" operator="equal">
      <formula>"Extremo"</formula>
    </cfRule>
  </conditionalFormatting>
  <conditionalFormatting sqref="L44">
    <cfRule type="cellIs" dxfId="547" priority="676" operator="equal">
      <formula>"Alto"</formula>
    </cfRule>
  </conditionalFormatting>
  <conditionalFormatting sqref="L44">
    <cfRule type="cellIs" dxfId="546" priority="677" operator="equal">
      <formula>"Moderado"</formula>
    </cfRule>
  </conditionalFormatting>
  <conditionalFormatting sqref="L44">
    <cfRule type="cellIs" dxfId="545" priority="678" operator="equal">
      <formula>"Bajo"</formula>
    </cfRule>
  </conditionalFormatting>
  <conditionalFormatting sqref="AC44:AC49">
    <cfRule type="cellIs" dxfId="544" priority="679" operator="equal">
      <formula>"Muy Alta"</formula>
    </cfRule>
  </conditionalFormatting>
  <conditionalFormatting sqref="AC44:AC49">
    <cfRule type="cellIs" dxfId="543" priority="680" operator="equal">
      <formula>"Alta"</formula>
    </cfRule>
  </conditionalFormatting>
  <conditionalFormatting sqref="AC44:AC49">
    <cfRule type="cellIs" dxfId="542" priority="681" operator="equal">
      <formula>"Media"</formula>
    </cfRule>
  </conditionalFormatting>
  <conditionalFormatting sqref="AC44:AC49">
    <cfRule type="cellIs" dxfId="541" priority="682" operator="equal">
      <formula>"Baja"</formula>
    </cfRule>
  </conditionalFormatting>
  <conditionalFormatting sqref="AC44:AC49">
    <cfRule type="cellIs" dxfId="540" priority="683" operator="equal">
      <formula>"Muy Baja"</formula>
    </cfRule>
  </conditionalFormatting>
  <conditionalFormatting sqref="AE44:AE49">
    <cfRule type="cellIs" dxfId="539" priority="684" operator="equal">
      <formula>"Catastrófico"</formula>
    </cfRule>
  </conditionalFormatting>
  <conditionalFormatting sqref="AE44:AE49">
    <cfRule type="cellIs" dxfId="538" priority="685" operator="equal">
      <formula>"Mayor"</formula>
    </cfRule>
  </conditionalFormatting>
  <conditionalFormatting sqref="AE44:AE49">
    <cfRule type="cellIs" dxfId="537" priority="686" operator="equal">
      <formula>"Moderado"</formula>
    </cfRule>
  </conditionalFormatting>
  <conditionalFormatting sqref="AE44:AE49">
    <cfRule type="cellIs" dxfId="536" priority="687" operator="equal">
      <formula>"Menor"</formula>
    </cfRule>
  </conditionalFormatting>
  <conditionalFormatting sqref="AE44:AE49">
    <cfRule type="cellIs" dxfId="535" priority="688" operator="equal">
      <formula>"Leve"</formula>
    </cfRule>
  </conditionalFormatting>
  <conditionalFormatting sqref="AG44:AG49">
    <cfRule type="cellIs" dxfId="534" priority="689" operator="equal">
      <formula>"Extremo"</formula>
    </cfRule>
  </conditionalFormatting>
  <conditionalFormatting sqref="AG44:AG49">
    <cfRule type="cellIs" dxfId="533" priority="690" operator="equal">
      <formula>"Alto"</formula>
    </cfRule>
  </conditionalFormatting>
  <conditionalFormatting sqref="AG44:AG49">
    <cfRule type="cellIs" dxfId="532" priority="691" operator="equal">
      <formula>"Moderado"</formula>
    </cfRule>
  </conditionalFormatting>
  <conditionalFormatting sqref="AG44:AG49">
    <cfRule type="cellIs" dxfId="531" priority="692" operator="equal">
      <formula>"Bajo"</formula>
    </cfRule>
  </conditionalFormatting>
  <conditionalFormatting sqref="I23:I49">
    <cfRule type="containsText" dxfId="530" priority="693" operator="containsText" text="❌">
      <formula>NOT(ISERROR(SEARCH(("❌"),(I23))))</formula>
    </cfRule>
  </conditionalFormatting>
  <conditionalFormatting sqref="F50 F53 AC50 AC53 AC56 AC59 AC62">
    <cfRule type="cellIs" dxfId="529" priority="565" operator="equal">
      <formula>"Muy Alta"</formula>
    </cfRule>
  </conditionalFormatting>
  <conditionalFormatting sqref="F50 F53 AC50 AC53 AC56 AC59 AC62">
    <cfRule type="cellIs" dxfId="528" priority="566" operator="equal">
      <formula>"Alta"</formula>
    </cfRule>
  </conditionalFormatting>
  <conditionalFormatting sqref="F50 F53 AC50 AC53 AC56 AC59 AC62">
    <cfRule type="cellIs" dxfId="527" priority="567" operator="equal">
      <formula>"Media"</formula>
    </cfRule>
  </conditionalFormatting>
  <conditionalFormatting sqref="F50 F53 AC50 AC53 AC56 AC59 AC62">
    <cfRule type="cellIs" dxfId="526" priority="568" operator="equal">
      <formula>"Baja"</formula>
    </cfRule>
  </conditionalFormatting>
  <conditionalFormatting sqref="F50 F53 AC50 AC53 AC56 AC59 AC62">
    <cfRule type="cellIs" dxfId="525" priority="569" operator="equal">
      <formula>"Muy Baja"</formula>
    </cfRule>
  </conditionalFormatting>
  <conditionalFormatting sqref="J50 AE50 J53 AE53 J56 AE56 J59 AE59 J62 AE62">
    <cfRule type="cellIs" dxfId="524" priority="570" operator="equal">
      <formula>"Catastrófico"</formula>
    </cfRule>
  </conditionalFormatting>
  <conditionalFormatting sqref="J50 AE50 J53 AE53 J56 AE56 J59 AE59 J62 AE62">
    <cfRule type="cellIs" dxfId="523" priority="571" operator="equal">
      <formula>"Mayor"</formula>
    </cfRule>
  </conditionalFormatting>
  <conditionalFormatting sqref="J50 AE50 J53 AE53 J56 AE56 J59 AE59 J62 AE62">
    <cfRule type="cellIs" dxfId="522" priority="572" operator="equal">
      <formula>"Moderado"</formula>
    </cfRule>
  </conditionalFormatting>
  <conditionalFormatting sqref="J50 AE50 J53 AE53 J56 AE56 J59 AE59 J62 AE62">
    <cfRule type="cellIs" dxfId="521" priority="573" operator="equal">
      <formula>"Menor"</formula>
    </cfRule>
  </conditionalFormatting>
  <conditionalFormatting sqref="J50 AE50 J53 AE53 J56 AE56 J59 AE59 J62 AE62">
    <cfRule type="cellIs" dxfId="520" priority="574" operator="equal">
      <formula>"Leve"</formula>
    </cfRule>
  </conditionalFormatting>
  <conditionalFormatting sqref="L50 AG50 AG53 AG56 AG59 AG62">
    <cfRule type="cellIs" dxfId="519" priority="575" operator="equal">
      <formula>"Extremo"</formula>
    </cfRule>
  </conditionalFormatting>
  <conditionalFormatting sqref="L50 AG50 AG53 AG56 AG59 AG62">
    <cfRule type="cellIs" dxfId="518" priority="576" operator="equal">
      <formula>"Alto"</formula>
    </cfRule>
  </conditionalFormatting>
  <conditionalFormatting sqref="L50 AG50 AG53 AG56 AG59 AG62">
    <cfRule type="cellIs" dxfId="517" priority="577" operator="equal">
      <formula>"Moderado"</formula>
    </cfRule>
  </conditionalFormatting>
  <conditionalFormatting sqref="L50 AG50 AG53 AG56 AG59 AG62">
    <cfRule type="cellIs" dxfId="516" priority="578" operator="equal">
      <formula>"Bajo"</formula>
    </cfRule>
  </conditionalFormatting>
  <conditionalFormatting sqref="L53">
    <cfRule type="cellIs" dxfId="515" priority="579" operator="equal">
      <formula>"Extremo"</formula>
    </cfRule>
  </conditionalFormatting>
  <conditionalFormatting sqref="L53">
    <cfRule type="cellIs" dxfId="514" priority="580" operator="equal">
      <formula>"Alto"</formula>
    </cfRule>
  </conditionalFormatting>
  <conditionalFormatting sqref="L53">
    <cfRule type="cellIs" dxfId="513" priority="581" operator="equal">
      <formula>"Moderado"</formula>
    </cfRule>
  </conditionalFormatting>
  <conditionalFormatting sqref="L53">
    <cfRule type="cellIs" dxfId="512" priority="582" operator="equal">
      <formula>"Bajo"</formula>
    </cfRule>
  </conditionalFormatting>
  <conditionalFormatting sqref="F56">
    <cfRule type="cellIs" dxfId="511" priority="583" operator="equal">
      <formula>"Muy Alta"</formula>
    </cfRule>
  </conditionalFormatting>
  <conditionalFormatting sqref="F56">
    <cfRule type="cellIs" dxfId="510" priority="584" operator="equal">
      <formula>"Alta"</formula>
    </cfRule>
  </conditionalFormatting>
  <conditionalFormatting sqref="F56">
    <cfRule type="cellIs" dxfId="509" priority="585" operator="equal">
      <formula>"Media"</formula>
    </cfRule>
  </conditionalFormatting>
  <conditionalFormatting sqref="F56">
    <cfRule type="cellIs" dxfId="508" priority="586" operator="equal">
      <formula>"Baja"</formula>
    </cfRule>
  </conditionalFormatting>
  <conditionalFormatting sqref="F56">
    <cfRule type="cellIs" dxfId="507" priority="587" operator="equal">
      <formula>"Muy Baja"</formula>
    </cfRule>
  </conditionalFormatting>
  <conditionalFormatting sqref="L56">
    <cfRule type="cellIs" dxfId="506" priority="588" operator="equal">
      <formula>"Extremo"</formula>
    </cfRule>
  </conditionalFormatting>
  <conditionalFormatting sqref="L56">
    <cfRule type="cellIs" dxfId="505" priority="589" operator="equal">
      <formula>"Alto"</formula>
    </cfRule>
  </conditionalFormatting>
  <conditionalFormatting sqref="L56">
    <cfRule type="cellIs" dxfId="504" priority="590" operator="equal">
      <formula>"Moderado"</formula>
    </cfRule>
  </conditionalFormatting>
  <conditionalFormatting sqref="L56">
    <cfRule type="cellIs" dxfId="503" priority="591" operator="equal">
      <formula>"Bajo"</formula>
    </cfRule>
  </conditionalFormatting>
  <conditionalFormatting sqref="F59">
    <cfRule type="cellIs" dxfId="502" priority="592" operator="equal">
      <formula>"Muy Alta"</formula>
    </cfRule>
  </conditionalFormatting>
  <conditionalFormatting sqref="F59">
    <cfRule type="cellIs" dxfId="501" priority="593" operator="equal">
      <formula>"Alta"</formula>
    </cfRule>
  </conditionalFormatting>
  <conditionalFormatting sqref="F59">
    <cfRule type="cellIs" dxfId="500" priority="594" operator="equal">
      <formula>"Media"</formula>
    </cfRule>
  </conditionalFormatting>
  <conditionalFormatting sqref="F59">
    <cfRule type="cellIs" dxfId="499" priority="595" operator="equal">
      <formula>"Baja"</formula>
    </cfRule>
  </conditionalFormatting>
  <conditionalFormatting sqref="F59">
    <cfRule type="cellIs" dxfId="498" priority="596" operator="equal">
      <formula>"Muy Baja"</formula>
    </cfRule>
  </conditionalFormatting>
  <conditionalFormatting sqref="L59">
    <cfRule type="cellIs" dxfId="497" priority="597" operator="equal">
      <formula>"Extremo"</formula>
    </cfRule>
  </conditionalFormatting>
  <conditionalFormatting sqref="L59">
    <cfRule type="cellIs" dxfId="496" priority="598" operator="equal">
      <formula>"Alto"</formula>
    </cfRule>
  </conditionalFormatting>
  <conditionalFormatting sqref="L59">
    <cfRule type="cellIs" dxfId="495" priority="599" operator="equal">
      <formula>"Moderado"</formula>
    </cfRule>
  </conditionalFormatting>
  <conditionalFormatting sqref="L59">
    <cfRule type="cellIs" dxfId="494" priority="600" operator="equal">
      <formula>"Bajo"</formula>
    </cfRule>
  </conditionalFormatting>
  <conditionalFormatting sqref="F62">
    <cfRule type="cellIs" dxfId="493" priority="601" operator="equal">
      <formula>"Muy Alta"</formula>
    </cfRule>
  </conditionalFormatting>
  <conditionalFormatting sqref="F62">
    <cfRule type="cellIs" dxfId="492" priority="602" operator="equal">
      <formula>"Alta"</formula>
    </cfRule>
  </conditionalFormatting>
  <conditionalFormatting sqref="F62">
    <cfRule type="cellIs" dxfId="491" priority="603" operator="equal">
      <formula>"Media"</formula>
    </cfRule>
  </conditionalFormatting>
  <conditionalFormatting sqref="F62">
    <cfRule type="cellIs" dxfId="490" priority="604" operator="equal">
      <formula>"Baja"</formula>
    </cfRule>
  </conditionalFormatting>
  <conditionalFormatting sqref="F62">
    <cfRule type="cellIs" dxfId="489" priority="605" operator="equal">
      <formula>"Muy Baja"</formula>
    </cfRule>
  </conditionalFormatting>
  <conditionalFormatting sqref="L62">
    <cfRule type="cellIs" dxfId="488" priority="606" operator="equal">
      <formula>"Extremo"</formula>
    </cfRule>
  </conditionalFormatting>
  <conditionalFormatting sqref="L62">
    <cfRule type="cellIs" dxfId="487" priority="607" operator="equal">
      <formula>"Alto"</formula>
    </cfRule>
  </conditionalFormatting>
  <conditionalFormatting sqref="L62">
    <cfRule type="cellIs" dxfId="486" priority="608" operator="equal">
      <formula>"Moderado"</formula>
    </cfRule>
  </conditionalFormatting>
  <conditionalFormatting sqref="L62">
    <cfRule type="cellIs" dxfId="485" priority="609" operator="equal">
      <formula>"Bajo"</formula>
    </cfRule>
  </conditionalFormatting>
  <conditionalFormatting sqref="I50:I63">
    <cfRule type="containsText" dxfId="484" priority="610" operator="containsText" text="❌">
      <formula>NOT(ISERROR(SEARCH(("❌"),(I50))))</formula>
    </cfRule>
  </conditionalFormatting>
  <conditionalFormatting sqref="AC52">
    <cfRule type="cellIs" dxfId="483" priority="560" operator="equal">
      <formula>"Muy Alta"</formula>
    </cfRule>
  </conditionalFormatting>
  <conditionalFormatting sqref="AC52">
    <cfRule type="cellIs" dxfId="482" priority="561" operator="equal">
      <formula>"Alta"</formula>
    </cfRule>
  </conditionalFormatting>
  <conditionalFormatting sqref="AC52">
    <cfRule type="cellIs" dxfId="481" priority="562" operator="equal">
      <formula>"Media"</formula>
    </cfRule>
  </conditionalFormatting>
  <conditionalFormatting sqref="AC52">
    <cfRule type="cellIs" dxfId="480" priority="563" operator="equal">
      <formula>"Baja"</formula>
    </cfRule>
  </conditionalFormatting>
  <conditionalFormatting sqref="AC52">
    <cfRule type="cellIs" dxfId="479" priority="564" operator="equal">
      <formula>"Muy Baja"</formula>
    </cfRule>
  </conditionalFormatting>
  <conditionalFormatting sqref="AC55">
    <cfRule type="cellIs" dxfId="478" priority="555" operator="equal">
      <formula>"Muy Alta"</formula>
    </cfRule>
  </conditionalFormatting>
  <conditionalFormatting sqref="AC55">
    <cfRule type="cellIs" dxfId="477" priority="556" operator="equal">
      <formula>"Alta"</formula>
    </cfRule>
  </conditionalFormatting>
  <conditionalFormatting sqref="AC55">
    <cfRule type="cellIs" dxfId="476" priority="557" operator="equal">
      <formula>"Media"</formula>
    </cfRule>
  </conditionalFormatting>
  <conditionalFormatting sqref="AC55">
    <cfRule type="cellIs" dxfId="475" priority="558" operator="equal">
      <formula>"Baja"</formula>
    </cfRule>
  </conditionalFormatting>
  <conditionalFormatting sqref="AC55">
    <cfRule type="cellIs" dxfId="474" priority="559" operator="equal">
      <formula>"Muy Baja"</formula>
    </cfRule>
  </conditionalFormatting>
  <conditionalFormatting sqref="AC58">
    <cfRule type="cellIs" dxfId="473" priority="550" operator="equal">
      <formula>"Muy Alta"</formula>
    </cfRule>
  </conditionalFormatting>
  <conditionalFormatting sqref="AC58">
    <cfRule type="cellIs" dxfId="472" priority="551" operator="equal">
      <formula>"Alta"</formula>
    </cfRule>
  </conditionalFormatting>
  <conditionalFormatting sqref="AC58">
    <cfRule type="cellIs" dxfId="471" priority="552" operator="equal">
      <formula>"Media"</formula>
    </cfRule>
  </conditionalFormatting>
  <conditionalFormatting sqref="AC58">
    <cfRule type="cellIs" dxfId="470" priority="553" operator="equal">
      <formula>"Baja"</formula>
    </cfRule>
  </conditionalFormatting>
  <conditionalFormatting sqref="AC58">
    <cfRule type="cellIs" dxfId="469" priority="554" operator="equal">
      <formula>"Muy Baja"</formula>
    </cfRule>
  </conditionalFormatting>
  <conditionalFormatting sqref="AC61">
    <cfRule type="cellIs" dxfId="468" priority="545" operator="equal">
      <formula>"Muy Alta"</formula>
    </cfRule>
  </conditionalFormatting>
  <conditionalFormatting sqref="AC61">
    <cfRule type="cellIs" dxfId="467" priority="546" operator="equal">
      <formula>"Alta"</formula>
    </cfRule>
  </conditionalFormatting>
  <conditionalFormatting sqref="AC61">
    <cfRule type="cellIs" dxfId="466" priority="547" operator="equal">
      <formula>"Media"</formula>
    </cfRule>
  </conditionalFormatting>
  <conditionalFormatting sqref="AC61">
    <cfRule type="cellIs" dxfId="465" priority="548" operator="equal">
      <formula>"Baja"</formula>
    </cfRule>
  </conditionalFormatting>
  <conditionalFormatting sqref="AC61">
    <cfRule type="cellIs" dxfId="464" priority="549" operator="equal">
      <formula>"Muy Baja"</formula>
    </cfRule>
  </conditionalFormatting>
  <conditionalFormatting sqref="AE52">
    <cfRule type="cellIs" dxfId="463" priority="540" operator="equal">
      <formula>"Catastrófico"</formula>
    </cfRule>
  </conditionalFormatting>
  <conditionalFormatting sqref="AE52">
    <cfRule type="cellIs" dxfId="462" priority="541" operator="equal">
      <formula>"Mayor"</formula>
    </cfRule>
  </conditionalFormatting>
  <conditionalFormatting sqref="AE52">
    <cfRule type="cellIs" dxfId="461" priority="542" operator="equal">
      <formula>"Moderado"</formula>
    </cfRule>
  </conditionalFormatting>
  <conditionalFormatting sqref="AE52">
    <cfRule type="cellIs" dxfId="460" priority="543" operator="equal">
      <formula>"Menor"</formula>
    </cfRule>
  </conditionalFormatting>
  <conditionalFormatting sqref="AE52">
    <cfRule type="cellIs" dxfId="459" priority="544" operator="equal">
      <formula>"Leve"</formula>
    </cfRule>
  </conditionalFormatting>
  <conditionalFormatting sqref="AE55">
    <cfRule type="cellIs" dxfId="458" priority="535" operator="equal">
      <formula>"Catastrófico"</formula>
    </cfRule>
  </conditionalFormatting>
  <conditionalFormatting sqref="AE55">
    <cfRule type="cellIs" dxfId="457" priority="536" operator="equal">
      <formula>"Mayor"</formula>
    </cfRule>
  </conditionalFormatting>
  <conditionalFormatting sqref="AE55">
    <cfRule type="cellIs" dxfId="456" priority="537" operator="equal">
      <formula>"Moderado"</formula>
    </cfRule>
  </conditionalFormatting>
  <conditionalFormatting sqref="AE55">
    <cfRule type="cellIs" dxfId="455" priority="538" operator="equal">
      <formula>"Menor"</formula>
    </cfRule>
  </conditionalFormatting>
  <conditionalFormatting sqref="AE55">
    <cfRule type="cellIs" dxfId="454" priority="539" operator="equal">
      <formula>"Leve"</formula>
    </cfRule>
  </conditionalFormatting>
  <conditionalFormatting sqref="AE58">
    <cfRule type="cellIs" dxfId="453" priority="530" operator="equal">
      <formula>"Catastrófico"</formula>
    </cfRule>
  </conditionalFormatting>
  <conditionalFormatting sqref="AE58">
    <cfRule type="cellIs" dxfId="452" priority="531" operator="equal">
      <formula>"Mayor"</formula>
    </cfRule>
  </conditionalFormatting>
  <conditionalFormatting sqref="AE58">
    <cfRule type="cellIs" dxfId="451" priority="532" operator="equal">
      <formula>"Moderado"</formula>
    </cfRule>
  </conditionalFormatting>
  <conditionalFormatting sqref="AE58">
    <cfRule type="cellIs" dxfId="450" priority="533" operator="equal">
      <formula>"Menor"</formula>
    </cfRule>
  </conditionalFormatting>
  <conditionalFormatting sqref="AE58">
    <cfRule type="cellIs" dxfId="449" priority="534" operator="equal">
      <formula>"Leve"</formula>
    </cfRule>
  </conditionalFormatting>
  <conditionalFormatting sqref="AE61">
    <cfRule type="cellIs" dxfId="448" priority="525" operator="equal">
      <formula>"Catastrófico"</formula>
    </cfRule>
  </conditionalFormatting>
  <conditionalFormatting sqref="AE61">
    <cfRule type="cellIs" dxfId="447" priority="526" operator="equal">
      <formula>"Mayor"</formula>
    </cfRule>
  </conditionalFormatting>
  <conditionalFormatting sqref="AE61">
    <cfRule type="cellIs" dxfId="446" priority="527" operator="equal">
      <formula>"Moderado"</formula>
    </cfRule>
  </conditionalFormatting>
  <conditionalFormatting sqref="AE61">
    <cfRule type="cellIs" dxfId="445" priority="528" operator="equal">
      <formula>"Menor"</formula>
    </cfRule>
  </conditionalFormatting>
  <conditionalFormatting sqref="AE61">
    <cfRule type="cellIs" dxfId="444" priority="529" operator="equal">
      <formula>"Leve"</formula>
    </cfRule>
  </conditionalFormatting>
  <conditionalFormatting sqref="AG52">
    <cfRule type="cellIs" dxfId="443" priority="521" operator="equal">
      <formula>"Extremo"</formula>
    </cfRule>
  </conditionalFormatting>
  <conditionalFormatting sqref="AG52">
    <cfRule type="cellIs" dxfId="442" priority="522" operator="equal">
      <formula>"Alto"</formula>
    </cfRule>
  </conditionalFormatting>
  <conditionalFormatting sqref="AG52">
    <cfRule type="cellIs" dxfId="441" priority="523" operator="equal">
      <formula>"Moderado"</formula>
    </cfRule>
  </conditionalFormatting>
  <conditionalFormatting sqref="AG52">
    <cfRule type="cellIs" dxfId="440" priority="524" operator="equal">
      <formula>"Bajo"</formula>
    </cfRule>
  </conditionalFormatting>
  <conditionalFormatting sqref="AG55">
    <cfRule type="cellIs" dxfId="439" priority="517" operator="equal">
      <formula>"Extremo"</formula>
    </cfRule>
  </conditionalFormatting>
  <conditionalFormatting sqref="AG55">
    <cfRule type="cellIs" dxfId="438" priority="518" operator="equal">
      <formula>"Alto"</formula>
    </cfRule>
  </conditionalFormatting>
  <conditionalFormatting sqref="AG55">
    <cfRule type="cellIs" dxfId="437" priority="519" operator="equal">
      <formula>"Moderado"</formula>
    </cfRule>
  </conditionalFormatting>
  <conditionalFormatting sqref="AG55">
    <cfRule type="cellIs" dxfId="436" priority="520" operator="equal">
      <formula>"Bajo"</formula>
    </cfRule>
  </conditionalFormatting>
  <conditionalFormatting sqref="AG58">
    <cfRule type="cellIs" dxfId="435" priority="513" operator="equal">
      <formula>"Extremo"</formula>
    </cfRule>
  </conditionalFormatting>
  <conditionalFormatting sqref="AG58">
    <cfRule type="cellIs" dxfId="434" priority="514" operator="equal">
      <formula>"Alto"</formula>
    </cfRule>
  </conditionalFormatting>
  <conditionalFormatting sqref="AG58">
    <cfRule type="cellIs" dxfId="433" priority="515" operator="equal">
      <formula>"Moderado"</formula>
    </cfRule>
  </conditionalFormatting>
  <conditionalFormatting sqref="AG58">
    <cfRule type="cellIs" dxfId="432" priority="516" operator="equal">
      <formula>"Bajo"</formula>
    </cfRule>
  </conditionalFormatting>
  <conditionalFormatting sqref="AG61">
    <cfRule type="cellIs" dxfId="431" priority="509" operator="equal">
      <formula>"Extremo"</formula>
    </cfRule>
  </conditionalFormatting>
  <conditionalFormatting sqref="AG61">
    <cfRule type="cellIs" dxfId="430" priority="510" operator="equal">
      <formula>"Alto"</formula>
    </cfRule>
  </conditionalFormatting>
  <conditionalFormatting sqref="AG61">
    <cfRule type="cellIs" dxfId="429" priority="511" operator="equal">
      <formula>"Moderado"</formula>
    </cfRule>
  </conditionalFormatting>
  <conditionalFormatting sqref="AG61">
    <cfRule type="cellIs" dxfId="428" priority="512" operator="equal">
      <formula>"Bajo"</formula>
    </cfRule>
  </conditionalFormatting>
  <conditionalFormatting sqref="F64 F68 AC64 AC66 AC68:AC69">
    <cfRule type="cellIs" dxfId="427" priority="490" operator="equal">
      <formula>"Muy Alta"</formula>
    </cfRule>
  </conditionalFormatting>
  <conditionalFormatting sqref="F64 F68 AC64 AC66 AC68:AC69">
    <cfRule type="cellIs" dxfId="426" priority="491" operator="equal">
      <formula>"Alta"</formula>
    </cfRule>
  </conditionalFormatting>
  <conditionalFormatting sqref="F64 F68 AC64 AC66 AC68:AC69">
    <cfRule type="cellIs" dxfId="425" priority="492" operator="equal">
      <formula>"Media"</formula>
    </cfRule>
  </conditionalFormatting>
  <conditionalFormatting sqref="F64 F68 AC64 AC66 AC68:AC69">
    <cfRule type="cellIs" dxfId="424" priority="493" operator="equal">
      <formula>"Baja"</formula>
    </cfRule>
  </conditionalFormatting>
  <conditionalFormatting sqref="F64 F68 AC64 AC66 AC68:AC69">
    <cfRule type="cellIs" dxfId="423" priority="494" operator="equal">
      <formula>"Muy Baja"</formula>
    </cfRule>
  </conditionalFormatting>
  <conditionalFormatting sqref="J64 AE64 J68 AE66 AE68:AE69">
    <cfRule type="cellIs" dxfId="422" priority="495" operator="equal">
      <formula>"Catastrófico"</formula>
    </cfRule>
  </conditionalFormatting>
  <conditionalFormatting sqref="J64 AE64 J68 AE66 AE68:AE69">
    <cfRule type="cellIs" dxfId="421" priority="496" operator="equal">
      <formula>"Mayor"</formula>
    </cfRule>
  </conditionalFormatting>
  <conditionalFormatting sqref="J64 AE64 J68 AE66 AE68:AE69">
    <cfRule type="cellIs" dxfId="420" priority="497" operator="equal">
      <formula>"Moderado"</formula>
    </cfRule>
  </conditionalFormatting>
  <conditionalFormatting sqref="J64 AE64 J68 AE66 AE68:AE69">
    <cfRule type="cellIs" dxfId="419" priority="498" operator="equal">
      <formula>"Menor"</formula>
    </cfRule>
  </conditionalFormatting>
  <conditionalFormatting sqref="J64 AE64 J68 AE66 AE68:AE69">
    <cfRule type="cellIs" dxfId="418" priority="499" operator="equal">
      <formula>"Leve"</formula>
    </cfRule>
  </conditionalFormatting>
  <conditionalFormatting sqref="L64 AG64 AG66 AG68:AG69">
    <cfRule type="cellIs" dxfId="417" priority="500" operator="equal">
      <formula>"Extremo"</formula>
    </cfRule>
  </conditionalFormatting>
  <conditionalFormatting sqref="L64 AG64 AG66 AG68:AG69">
    <cfRule type="cellIs" dxfId="416" priority="501" operator="equal">
      <formula>"Alto"</formula>
    </cfRule>
  </conditionalFormatting>
  <conditionalFormatting sqref="L64 AG64 AG66 AG68:AG69">
    <cfRule type="cellIs" dxfId="415" priority="502" operator="equal">
      <formula>"Moderado"</formula>
    </cfRule>
  </conditionalFormatting>
  <conditionalFormatting sqref="L64 AG64 AG66 AG68:AG69">
    <cfRule type="cellIs" dxfId="414" priority="503" operator="equal">
      <formula>"Bajo"</formula>
    </cfRule>
  </conditionalFormatting>
  <conditionalFormatting sqref="L68">
    <cfRule type="cellIs" dxfId="413" priority="504" operator="equal">
      <formula>"Extremo"</formula>
    </cfRule>
  </conditionalFormatting>
  <conditionalFormatting sqref="L68">
    <cfRule type="cellIs" dxfId="412" priority="505" operator="equal">
      <formula>"Alto"</formula>
    </cfRule>
  </conditionalFormatting>
  <conditionalFormatting sqref="L68">
    <cfRule type="cellIs" dxfId="411" priority="506" operator="equal">
      <formula>"Moderado"</formula>
    </cfRule>
  </conditionalFormatting>
  <conditionalFormatting sqref="L68">
    <cfRule type="cellIs" dxfId="410" priority="507" operator="equal">
      <formula>"Bajo"</formula>
    </cfRule>
  </conditionalFormatting>
  <conditionalFormatting sqref="I64:I69">
    <cfRule type="containsText" dxfId="409" priority="508" operator="containsText" text="❌">
      <formula>NOT(ISERROR(SEARCH(("❌"),(I64))))</formula>
    </cfRule>
  </conditionalFormatting>
  <conditionalFormatting sqref="F70 AC70:AC75 F74">
    <cfRule type="cellIs" dxfId="408" priority="471" operator="equal">
      <formula>"Muy Alta"</formula>
    </cfRule>
  </conditionalFormatting>
  <conditionalFormatting sqref="F70 AC70:AC75 F74">
    <cfRule type="cellIs" dxfId="407" priority="472" operator="equal">
      <formula>"Alta"</formula>
    </cfRule>
  </conditionalFormatting>
  <conditionalFormatting sqref="F70 AC70:AC75 F74">
    <cfRule type="cellIs" dxfId="406" priority="473" operator="equal">
      <formula>"Media"</formula>
    </cfRule>
  </conditionalFormatting>
  <conditionalFormatting sqref="F70 AC70:AC75 F74">
    <cfRule type="cellIs" dxfId="405" priority="474" operator="equal">
      <formula>"Baja"</formula>
    </cfRule>
  </conditionalFormatting>
  <conditionalFormatting sqref="F70 AC70:AC75 F74">
    <cfRule type="cellIs" dxfId="404" priority="475" operator="equal">
      <formula>"Muy Baja"</formula>
    </cfRule>
  </conditionalFormatting>
  <conditionalFormatting sqref="J70 AE70:AE75 J74">
    <cfRule type="cellIs" dxfId="403" priority="476" operator="equal">
      <formula>"Catastrófico"</formula>
    </cfRule>
  </conditionalFormatting>
  <conditionalFormatting sqref="J70 AE70:AE75 J74">
    <cfRule type="cellIs" dxfId="402" priority="477" operator="equal">
      <formula>"Mayor"</formula>
    </cfRule>
  </conditionalFormatting>
  <conditionalFormatting sqref="J70 AE70:AE75 J74">
    <cfRule type="cellIs" dxfId="401" priority="478" operator="equal">
      <formula>"Moderado"</formula>
    </cfRule>
  </conditionalFormatting>
  <conditionalFormatting sqref="J70 AE70:AE75 J74">
    <cfRule type="cellIs" dxfId="400" priority="479" operator="equal">
      <formula>"Menor"</formula>
    </cfRule>
  </conditionalFormatting>
  <conditionalFormatting sqref="J70 AE70:AE75 J74">
    <cfRule type="cellIs" dxfId="399" priority="480" operator="equal">
      <formula>"Leve"</formula>
    </cfRule>
  </conditionalFormatting>
  <conditionalFormatting sqref="L70 AG70:AG75">
    <cfRule type="cellIs" dxfId="398" priority="481" operator="equal">
      <formula>"Extremo"</formula>
    </cfRule>
  </conditionalFormatting>
  <conditionalFormatting sqref="L70 AG70:AG75">
    <cfRule type="cellIs" dxfId="397" priority="482" operator="equal">
      <formula>"Alto"</formula>
    </cfRule>
  </conditionalFormatting>
  <conditionalFormatting sqref="L70 AG70:AG75">
    <cfRule type="cellIs" dxfId="396" priority="483" operator="equal">
      <formula>"Moderado"</formula>
    </cfRule>
  </conditionalFormatting>
  <conditionalFormatting sqref="L70 AG70:AG75">
    <cfRule type="cellIs" dxfId="395" priority="484" operator="equal">
      <formula>"Bajo"</formula>
    </cfRule>
  </conditionalFormatting>
  <conditionalFormatting sqref="L74">
    <cfRule type="cellIs" dxfId="394" priority="485" operator="equal">
      <formula>"Extremo"</formula>
    </cfRule>
  </conditionalFormatting>
  <conditionalFormatting sqref="L74">
    <cfRule type="cellIs" dxfId="393" priority="486" operator="equal">
      <formula>"Alto"</formula>
    </cfRule>
  </conditionalFormatting>
  <conditionalFormatting sqref="L74">
    <cfRule type="cellIs" dxfId="392" priority="487" operator="equal">
      <formula>"Moderado"</formula>
    </cfRule>
  </conditionalFormatting>
  <conditionalFormatting sqref="L74">
    <cfRule type="cellIs" dxfId="391" priority="488" operator="equal">
      <formula>"Bajo"</formula>
    </cfRule>
  </conditionalFormatting>
  <conditionalFormatting sqref="I70:I75">
    <cfRule type="containsText" dxfId="390" priority="489" operator="containsText" text="❌">
      <formula>NOT(ISERROR(SEARCH(("❌"),(I70))))</formula>
    </cfRule>
  </conditionalFormatting>
  <conditionalFormatting sqref="F79 F81 AC79:AC81 AC83:AC87">
    <cfRule type="cellIs" dxfId="389" priority="442" operator="equal">
      <formula>"Muy Alta"</formula>
    </cfRule>
    <cfRule type="cellIs" dxfId="388" priority="443" operator="equal">
      <formula>"Alta"</formula>
    </cfRule>
    <cfRule type="cellIs" dxfId="387" priority="444" operator="equal">
      <formula>"Media"</formula>
    </cfRule>
    <cfRule type="cellIs" dxfId="386" priority="445" operator="equal">
      <formula>"Baja"</formula>
    </cfRule>
    <cfRule type="cellIs" dxfId="385" priority="446" operator="equal">
      <formula>"Muy Baja"</formula>
    </cfRule>
  </conditionalFormatting>
  <conditionalFormatting sqref="J79 J81 J83 J86 AE79:AE81 AE83:AE87">
    <cfRule type="cellIs" dxfId="384" priority="437" operator="equal">
      <formula>"Catastrófico"</formula>
    </cfRule>
    <cfRule type="cellIs" dxfId="383" priority="438" operator="equal">
      <formula>"Mayor"</formula>
    </cfRule>
    <cfRule type="cellIs" dxfId="382" priority="439" operator="equal">
      <formula>"Moderado"</formula>
    </cfRule>
    <cfRule type="cellIs" dxfId="381" priority="440" operator="equal">
      <formula>"Menor"</formula>
    </cfRule>
    <cfRule type="cellIs" dxfId="380" priority="441" operator="equal">
      <formula>"Leve"</formula>
    </cfRule>
  </conditionalFormatting>
  <conditionalFormatting sqref="L79 AG79:AG81 AG83:AG87">
    <cfRule type="cellIs" dxfId="379" priority="433" operator="equal">
      <formula>"Extremo"</formula>
    </cfRule>
    <cfRule type="cellIs" dxfId="378" priority="434" operator="equal">
      <formula>"Alto"</formula>
    </cfRule>
    <cfRule type="cellIs" dxfId="377" priority="435" operator="equal">
      <formula>"Moderado"</formula>
    </cfRule>
    <cfRule type="cellIs" dxfId="376" priority="436" operator="equal">
      <formula>"Bajo"</formula>
    </cfRule>
  </conditionalFormatting>
  <conditionalFormatting sqref="L81">
    <cfRule type="cellIs" dxfId="375" priority="429" operator="equal">
      <formula>"Extremo"</formula>
    </cfRule>
    <cfRule type="cellIs" dxfId="374" priority="430" operator="equal">
      <formula>"Alto"</formula>
    </cfRule>
    <cfRule type="cellIs" dxfId="373" priority="431" operator="equal">
      <formula>"Moderado"</formula>
    </cfRule>
    <cfRule type="cellIs" dxfId="372" priority="432" operator="equal">
      <formula>"Bajo"</formula>
    </cfRule>
  </conditionalFormatting>
  <conditionalFormatting sqref="F83">
    <cfRule type="cellIs" dxfId="371" priority="424" operator="equal">
      <formula>"Muy Alta"</formula>
    </cfRule>
    <cfRule type="cellIs" dxfId="370" priority="425" operator="equal">
      <formula>"Alta"</formula>
    </cfRule>
    <cfRule type="cellIs" dxfId="369" priority="426" operator="equal">
      <formula>"Media"</formula>
    </cfRule>
    <cfRule type="cellIs" dxfId="368" priority="427" operator="equal">
      <formula>"Baja"</formula>
    </cfRule>
    <cfRule type="cellIs" dxfId="367" priority="428" operator="equal">
      <formula>"Muy Baja"</formula>
    </cfRule>
  </conditionalFormatting>
  <conditionalFormatting sqref="L83">
    <cfRule type="cellIs" dxfId="366" priority="420" operator="equal">
      <formula>"Extremo"</formula>
    </cfRule>
    <cfRule type="cellIs" dxfId="365" priority="421" operator="equal">
      <formula>"Alto"</formula>
    </cfRule>
    <cfRule type="cellIs" dxfId="364" priority="422" operator="equal">
      <formula>"Moderado"</formula>
    </cfRule>
    <cfRule type="cellIs" dxfId="363" priority="423" operator="equal">
      <formula>"Bajo"</formula>
    </cfRule>
  </conditionalFormatting>
  <conditionalFormatting sqref="F86">
    <cfRule type="cellIs" dxfId="362" priority="415" operator="equal">
      <formula>"Muy Alta"</formula>
    </cfRule>
    <cfRule type="cellIs" dxfId="361" priority="416" operator="equal">
      <formula>"Alta"</formula>
    </cfRule>
    <cfRule type="cellIs" dxfId="360" priority="417" operator="equal">
      <formula>"Media"</formula>
    </cfRule>
    <cfRule type="cellIs" dxfId="359" priority="418" operator="equal">
      <formula>"Baja"</formula>
    </cfRule>
    <cfRule type="cellIs" dxfId="358" priority="419" operator="equal">
      <formula>"Muy Baja"</formula>
    </cfRule>
  </conditionalFormatting>
  <conditionalFormatting sqref="L86">
    <cfRule type="cellIs" dxfId="357" priority="411" operator="equal">
      <formula>"Extremo"</formula>
    </cfRule>
    <cfRule type="cellIs" dxfId="356" priority="412" operator="equal">
      <formula>"Alto"</formula>
    </cfRule>
    <cfRule type="cellIs" dxfId="355" priority="413" operator="equal">
      <formula>"Moderado"</formula>
    </cfRule>
    <cfRule type="cellIs" dxfId="354" priority="414" operator="equal">
      <formula>"Bajo"</formula>
    </cfRule>
  </conditionalFormatting>
  <conditionalFormatting sqref="I86:I87 I79:I84">
    <cfRule type="containsText" dxfId="353" priority="410" operator="containsText" text="❌">
      <formula>NOT(ISERROR(SEARCH("❌",I79)))</formula>
    </cfRule>
  </conditionalFormatting>
  <conditionalFormatting sqref="F88:F89 AC88">
    <cfRule type="cellIs" dxfId="352" priority="405" operator="equal">
      <formula>"Muy Alta"</formula>
    </cfRule>
    <cfRule type="cellIs" dxfId="351" priority="406" operator="equal">
      <formula>"Alta"</formula>
    </cfRule>
    <cfRule type="cellIs" dxfId="350" priority="407" operator="equal">
      <formula>"Media"</formula>
    </cfRule>
    <cfRule type="cellIs" dxfId="349" priority="408" operator="equal">
      <formula>"Baja"</formula>
    </cfRule>
    <cfRule type="cellIs" dxfId="348" priority="409" operator="equal">
      <formula>"Muy Baja"</formula>
    </cfRule>
  </conditionalFormatting>
  <conditionalFormatting sqref="J88:J89 AE88">
    <cfRule type="cellIs" dxfId="347" priority="400" operator="equal">
      <formula>"Catastrófico"</formula>
    </cfRule>
    <cfRule type="cellIs" dxfId="346" priority="401" operator="equal">
      <formula>"Mayor"</formula>
    </cfRule>
    <cfRule type="cellIs" dxfId="345" priority="402" operator="equal">
      <formula>"Moderado"</formula>
    </cfRule>
    <cfRule type="cellIs" dxfId="344" priority="403" operator="equal">
      <formula>"Menor"</formula>
    </cfRule>
    <cfRule type="cellIs" dxfId="343" priority="404" operator="equal">
      <formula>"Leve"</formula>
    </cfRule>
  </conditionalFormatting>
  <conditionalFormatting sqref="AG88">
    <cfRule type="cellIs" dxfId="342" priority="396" operator="equal">
      <formula>"Extremo"</formula>
    </cfRule>
    <cfRule type="cellIs" dxfId="341" priority="397" operator="equal">
      <formula>"Alto"</formula>
    </cfRule>
    <cfRule type="cellIs" dxfId="340" priority="398" operator="equal">
      <formula>"Moderado"</formula>
    </cfRule>
    <cfRule type="cellIs" dxfId="339" priority="399" operator="equal">
      <formula>"Bajo"</formula>
    </cfRule>
  </conditionalFormatting>
  <conditionalFormatting sqref="L89">
    <cfRule type="cellIs" dxfId="338" priority="392" operator="equal">
      <formula>"Extremo"</formula>
    </cfRule>
    <cfRule type="cellIs" dxfId="337" priority="393" operator="equal">
      <formula>"Alto"</formula>
    </cfRule>
    <cfRule type="cellIs" dxfId="336" priority="394" operator="equal">
      <formula>"Moderado"</formula>
    </cfRule>
    <cfRule type="cellIs" dxfId="335" priority="395" operator="equal">
      <formula>"Bajo"</formula>
    </cfRule>
  </conditionalFormatting>
  <conditionalFormatting sqref="AC89:AC90">
    <cfRule type="cellIs" dxfId="334" priority="387" operator="equal">
      <formula>"Muy Alta"</formula>
    </cfRule>
    <cfRule type="cellIs" dxfId="333" priority="388" operator="equal">
      <formula>"Alta"</formula>
    </cfRule>
    <cfRule type="cellIs" dxfId="332" priority="389" operator="equal">
      <formula>"Media"</formula>
    </cfRule>
    <cfRule type="cellIs" dxfId="331" priority="390" operator="equal">
      <formula>"Baja"</formula>
    </cfRule>
    <cfRule type="cellIs" dxfId="330" priority="391" operator="equal">
      <formula>"Muy Baja"</formula>
    </cfRule>
  </conditionalFormatting>
  <conditionalFormatting sqref="AE89:AE90">
    <cfRule type="cellIs" dxfId="329" priority="382" operator="equal">
      <formula>"Catastrófico"</formula>
    </cfRule>
    <cfRule type="cellIs" dxfId="328" priority="383" operator="equal">
      <formula>"Mayor"</formula>
    </cfRule>
    <cfRule type="cellIs" dxfId="327" priority="384" operator="equal">
      <formula>"Moderado"</formula>
    </cfRule>
    <cfRule type="cellIs" dxfId="326" priority="385" operator="equal">
      <formula>"Menor"</formula>
    </cfRule>
    <cfRule type="cellIs" dxfId="325" priority="386" operator="equal">
      <formula>"Leve"</formula>
    </cfRule>
  </conditionalFormatting>
  <conditionalFormatting sqref="AG89:AG90">
    <cfRule type="cellIs" dxfId="324" priority="378" operator="equal">
      <formula>"Extremo"</formula>
    </cfRule>
    <cfRule type="cellIs" dxfId="323" priority="379" operator="equal">
      <formula>"Alto"</formula>
    </cfRule>
    <cfRule type="cellIs" dxfId="322" priority="380" operator="equal">
      <formula>"Moderado"</formula>
    </cfRule>
    <cfRule type="cellIs" dxfId="321" priority="381" operator="equal">
      <formula>"Bajo"</formula>
    </cfRule>
  </conditionalFormatting>
  <conditionalFormatting sqref="I88:I90">
    <cfRule type="containsText" dxfId="320" priority="377" operator="containsText" text="❌">
      <formula>NOT(ISERROR(SEARCH("❌",I88)))</formula>
    </cfRule>
  </conditionalFormatting>
  <conditionalFormatting sqref="F91 AC91 AC98">
    <cfRule type="cellIs" dxfId="319" priority="372" operator="equal">
      <formula>"Muy Alta"</formula>
    </cfRule>
    <cfRule type="cellIs" dxfId="318" priority="373" operator="equal">
      <formula>"Alta"</formula>
    </cfRule>
    <cfRule type="cellIs" dxfId="317" priority="374" operator="equal">
      <formula>"Media"</formula>
    </cfRule>
    <cfRule type="cellIs" dxfId="316" priority="375" operator="equal">
      <formula>"Baja"</formula>
    </cfRule>
    <cfRule type="cellIs" dxfId="315" priority="376" operator="equal">
      <formula>"Muy Baja"</formula>
    </cfRule>
  </conditionalFormatting>
  <conditionalFormatting sqref="J91 J98 AE91 AE98">
    <cfRule type="cellIs" dxfId="314" priority="367" operator="equal">
      <formula>"Catastrófico"</formula>
    </cfRule>
    <cfRule type="cellIs" dxfId="313" priority="368" operator="equal">
      <formula>"Mayor"</formula>
    </cfRule>
    <cfRule type="cellIs" dxfId="312" priority="369" operator="equal">
      <formula>"Moderado"</formula>
    </cfRule>
    <cfRule type="cellIs" dxfId="311" priority="370" operator="equal">
      <formula>"Menor"</formula>
    </cfRule>
    <cfRule type="cellIs" dxfId="310" priority="371" operator="equal">
      <formula>"Leve"</formula>
    </cfRule>
  </conditionalFormatting>
  <conditionalFormatting sqref="L91 AG91 AG98">
    <cfRule type="cellIs" dxfId="309" priority="363" operator="equal">
      <formula>"Extremo"</formula>
    </cfRule>
    <cfRule type="cellIs" dxfId="308" priority="364" operator="equal">
      <formula>"Alto"</formula>
    </cfRule>
    <cfRule type="cellIs" dxfId="307" priority="365" operator="equal">
      <formula>"Moderado"</formula>
    </cfRule>
    <cfRule type="cellIs" dxfId="306" priority="366" operator="equal">
      <formula>"Bajo"</formula>
    </cfRule>
  </conditionalFormatting>
  <conditionalFormatting sqref="F98">
    <cfRule type="cellIs" dxfId="305" priority="358" operator="equal">
      <formula>"Muy Alta"</formula>
    </cfRule>
    <cfRule type="cellIs" dxfId="304" priority="359" operator="equal">
      <formula>"Alta"</formula>
    </cfRule>
    <cfRule type="cellIs" dxfId="303" priority="360" operator="equal">
      <formula>"Media"</formula>
    </cfRule>
    <cfRule type="cellIs" dxfId="302" priority="361" operator="equal">
      <formula>"Baja"</formula>
    </cfRule>
    <cfRule type="cellIs" dxfId="301" priority="362" operator="equal">
      <formula>"Muy Baja"</formula>
    </cfRule>
  </conditionalFormatting>
  <conditionalFormatting sqref="L98">
    <cfRule type="cellIs" dxfId="300" priority="354" operator="equal">
      <formula>"Extremo"</formula>
    </cfRule>
    <cfRule type="cellIs" dxfId="299" priority="355" operator="equal">
      <formula>"Alto"</formula>
    </cfRule>
    <cfRule type="cellIs" dxfId="298" priority="356" operator="equal">
      <formula>"Moderado"</formula>
    </cfRule>
    <cfRule type="cellIs" dxfId="297" priority="357" operator="equal">
      <formula>"Bajo"</formula>
    </cfRule>
  </conditionalFormatting>
  <conditionalFormatting sqref="I91:I96 I98:I100">
    <cfRule type="containsText" dxfId="296" priority="353" operator="containsText" text="❌">
      <formula>NOT(ISERROR(SEARCH("❌",I91)))</formula>
    </cfRule>
  </conditionalFormatting>
  <conditionalFormatting sqref="F103 F107:F108 AC103:AC108">
    <cfRule type="cellIs" dxfId="295" priority="334" operator="equal">
      <formula>"Muy Alta"</formula>
    </cfRule>
  </conditionalFormatting>
  <conditionalFormatting sqref="F103 F107:F108 AC103:AC108">
    <cfRule type="cellIs" dxfId="294" priority="335" operator="equal">
      <formula>"Alta"</formula>
    </cfRule>
  </conditionalFormatting>
  <conditionalFormatting sqref="F103 F107:F108 AC103:AC108">
    <cfRule type="cellIs" dxfId="293" priority="336" operator="equal">
      <formula>"Media"</formula>
    </cfRule>
  </conditionalFormatting>
  <conditionalFormatting sqref="F103 F107:F108 AC103:AC108">
    <cfRule type="cellIs" dxfId="292" priority="337" operator="equal">
      <formula>"Baja"</formula>
    </cfRule>
  </conditionalFormatting>
  <conditionalFormatting sqref="F103 F107:F108 AC103:AC108">
    <cfRule type="cellIs" dxfId="291" priority="338" operator="equal">
      <formula>"Muy Baja"</formula>
    </cfRule>
  </conditionalFormatting>
  <conditionalFormatting sqref="J103 J107:J108 AE103:AE108">
    <cfRule type="cellIs" dxfId="290" priority="339" operator="equal">
      <formula>"Catastrófico"</formula>
    </cfRule>
  </conditionalFormatting>
  <conditionalFormatting sqref="J103 J107:J108 AE103:AE108">
    <cfRule type="cellIs" dxfId="289" priority="340" operator="equal">
      <formula>"Mayor"</formula>
    </cfRule>
  </conditionalFormatting>
  <conditionalFormatting sqref="J103 J107:J108 AE103:AE108">
    <cfRule type="cellIs" dxfId="288" priority="341" operator="equal">
      <formula>"Moderado"</formula>
    </cfRule>
  </conditionalFormatting>
  <conditionalFormatting sqref="J103 J107:J108 AE103:AE108">
    <cfRule type="cellIs" dxfId="287" priority="342" operator="equal">
      <formula>"Menor"</formula>
    </cfRule>
  </conditionalFormatting>
  <conditionalFormatting sqref="J103 J107:J108 AE103:AE108">
    <cfRule type="cellIs" dxfId="286" priority="343" operator="equal">
      <formula>"Leve"</formula>
    </cfRule>
  </conditionalFormatting>
  <conditionalFormatting sqref="L103 AG103:AG108">
    <cfRule type="cellIs" dxfId="285" priority="344" operator="equal">
      <formula>"Extremo"</formula>
    </cfRule>
  </conditionalFormatting>
  <conditionalFormatting sqref="L103 AG103:AG108">
    <cfRule type="cellIs" dxfId="284" priority="345" operator="equal">
      <formula>"Alto"</formula>
    </cfRule>
  </conditionalFormatting>
  <conditionalFormatting sqref="L103 AG103:AG108">
    <cfRule type="cellIs" dxfId="283" priority="346" operator="equal">
      <formula>"Moderado"</formula>
    </cfRule>
  </conditionalFormatting>
  <conditionalFormatting sqref="L103 AG103:AG108">
    <cfRule type="cellIs" dxfId="282" priority="347" operator="equal">
      <formula>"Bajo"</formula>
    </cfRule>
  </conditionalFormatting>
  <conditionalFormatting sqref="L107:L108">
    <cfRule type="cellIs" dxfId="281" priority="348" operator="equal">
      <formula>"Extremo"</formula>
    </cfRule>
  </conditionalFormatting>
  <conditionalFormatting sqref="L107:L108">
    <cfRule type="cellIs" dxfId="280" priority="349" operator="equal">
      <formula>"Alto"</formula>
    </cfRule>
  </conditionalFormatting>
  <conditionalFormatting sqref="L107:L108">
    <cfRule type="cellIs" dxfId="279" priority="350" operator="equal">
      <formula>"Moderado"</formula>
    </cfRule>
  </conditionalFormatting>
  <conditionalFormatting sqref="L107:L108">
    <cfRule type="cellIs" dxfId="278" priority="351" operator="equal">
      <formula>"Bajo"</formula>
    </cfRule>
  </conditionalFormatting>
  <conditionalFormatting sqref="I103:I108">
    <cfRule type="containsText" dxfId="277" priority="352" operator="containsText" text="❌">
      <formula>NOT(ISERROR(SEARCH(("❌"),(I103))))</formula>
    </cfRule>
  </conditionalFormatting>
  <conditionalFormatting sqref="F109:F111 AC109:AC114">
    <cfRule type="cellIs" dxfId="276" priority="329" operator="equal">
      <formula>"Muy Alta"</formula>
    </cfRule>
    <cfRule type="cellIs" dxfId="275" priority="330" operator="equal">
      <formula>"Alta"</formula>
    </cfRule>
    <cfRule type="cellIs" dxfId="274" priority="331" operator="equal">
      <formula>"Media"</formula>
    </cfRule>
    <cfRule type="cellIs" dxfId="273" priority="332" operator="equal">
      <formula>"Baja"</formula>
    </cfRule>
    <cfRule type="cellIs" dxfId="272" priority="333" operator="equal">
      <formula>"Muy Baja"</formula>
    </cfRule>
  </conditionalFormatting>
  <conditionalFormatting sqref="J114 J116 J109:J112 AE109:AE114">
    <cfRule type="cellIs" dxfId="271" priority="324" operator="equal">
      <formula>"Catastrófico"</formula>
    </cfRule>
    <cfRule type="cellIs" dxfId="270" priority="325" operator="equal">
      <formula>"Mayor"</formula>
    </cfRule>
    <cfRule type="cellIs" dxfId="269" priority="326" operator="equal">
      <formula>"Moderado"</formula>
    </cfRule>
    <cfRule type="cellIs" dxfId="268" priority="327" operator="equal">
      <formula>"Menor"</formula>
    </cfRule>
    <cfRule type="cellIs" dxfId="267" priority="328" operator="equal">
      <formula>"Leve"</formula>
    </cfRule>
  </conditionalFormatting>
  <conditionalFormatting sqref="L109:L111 AG109:AG114">
    <cfRule type="cellIs" dxfId="266" priority="320" operator="equal">
      <formula>"Extremo"</formula>
    </cfRule>
    <cfRule type="cellIs" dxfId="265" priority="321" operator="equal">
      <formula>"Alto"</formula>
    </cfRule>
    <cfRule type="cellIs" dxfId="264" priority="322" operator="equal">
      <formula>"Moderado"</formula>
    </cfRule>
    <cfRule type="cellIs" dxfId="263" priority="323" operator="equal">
      <formula>"Bajo"</formula>
    </cfRule>
  </conditionalFormatting>
  <conditionalFormatting sqref="F112">
    <cfRule type="cellIs" dxfId="262" priority="315" operator="equal">
      <formula>"Muy Alta"</formula>
    </cfRule>
    <cfRule type="cellIs" dxfId="261" priority="316" operator="equal">
      <formula>"Alta"</formula>
    </cfRule>
    <cfRule type="cellIs" dxfId="260" priority="317" operator="equal">
      <formula>"Media"</formula>
    </cfRule>
    <cfRule type="cellIs" dxfId="259" priority="318" operator="equal">
      <formula>"Baja"</formula>
    </cfRule>
    <cfRule type="cellIs" dxfId="258" priority="319" operator="equal">
      <formula>"Muy Baja"</formula>
    </cfRule>
  </conditionalFormatting>
  <conditionalFormatting sqref="L112">
    <cfRule type="cellIs" dxfId="257" priority="311" operator="equal">
      <formula>"Extremo"</formula>
    </cfRule>
    <cfRule type="cellIs" dxfId="256" priority="312" operator="equal">
      <formula>"Alto"</formula>
    </cfRule>
    <cfRule type="cellIs" dxfId="255" priority="313" operator="equal">
      <formula>"Moderado"</formula>
    </cfRule>
    <cfRule type="cellIs" dxfId="254" priority="314" operator="equal">
      <formula>"Bajo"</formula>
    </cfRule>
  </conditionalFormatting>
  <conditionalFormatting sqref="F114">
    <cfRule type="cellIs" dxfId="253" priority="306" operator="equal">
      <formula>"Muy Alta"</formula>
    </cfRule>
    <cfRule type="cellIs" dxfId="252" priority="307" operator="equal">
      <formula>"Alta"</formula>
    </cfRule>
    <cfRule type="cellIs" dxfId="251" priority="308" operator="equal">
      <formula>"Media"</formula>
    </cfRule>
    <cfRule type="cellIs" dxfId="250" priority="309" operator="equal">
      <formula>"Baja"</formula>
    </cfRule>
    <cfRule type="cellIs" dxfId="249" priority="310" operator="equal">
      <formula>"Muy Baja"</formula>
    </cfRule>
  </conditionalFormatting>
  <conditionalFormatting sqref="L114">
    <cfRule type="cellIs" dxfId="248" priority="302" operator="equal">
      <formula>"Extremo"</formula>
    </cfRule>
    <cfRule type="cellIs" dxfId="247" priority="303" operator="equal">
      <formula>"Alto"</formula>
    </cfRule>
    <cfRule type="cellIs" dxfId="246" priority="304" operator="equal">
      <formula>"Moderado"</formula>
    </cfRule>
    <cfRule type="cellIs" dxfId="245" priority="305" operator="equal">
      <formula>"Bajo"</formula>
    </cfRule>
  </conditionalFormatting>
  <conditionalFormatting sqref="F116">
    <cfRule type="cellIs" dxfId="244" priority="297" operator="equal">
      <formula>"Muy Alta"</formula>
    </cfRule>
    <cfRule type="cellIs" dxfId="243" priority="298" operator="equal">
      <formula>"Alta"</formula>
    </cfRule>
    <cfRule type="cellIs" dxfId="242" priority="299" operator="equal">
      <formula>"Media"</formula>
    </cfRule>
    <cfRule type="cellIs" dxfId="241" priority="300" operator="equal">
      <formula>"Baja"</formula>
    </cfRule>
    <cfRule type="cellIs" dxfId="240" priority="301" operator="equal">
      <formula>"Muy Baja"</formula>
    </cfRule>
  </conditionalFormatting>
  <conditionalFormatting sqref="L116">
    <cfRule type="cellIs" dxfId="239" priority="293" operator="equal">
      <formula>"Extremo"</formula>
    </cfRule>
    <cfRule type="cellIs" dxfId="238" priority="294" operator="equal">
      <formula>"Alto"</formula>
    </cfRule>
    <cfRule type="cellIs" dxfId="237" priority="295" operator="equal">
      <formula>"Moderado"</formula>
    </cfRule>
    <cfRule type="cellIs" dxfId="236" priority="296" operator="equal">
      <formula>"Bajo"</formula>
    </cfRule>
  </conditionalFormatting>
  <conditionalFormatting sqref="AC116:AC117">
    <cfRule type="cellIs" dxfId="235" priority="288" operator="equal">
      <formula>"Muy Alta"</formula>
    </cfRule>
    <cfRule type="cellIs" dxfId="234" priority="289" operator="equal">
      <formula>"Alta"</formula>
    </cfRule>
    <cfRule type="cellIs" dxfId="233" priority="290" operator="equal">
      <formula>"Media"</formula>
    </cfRule>
    <cfRule type="cellIs" dxfId="232" priority="291" operator="equal">
      <formula>"Baja"</formula>
    </cfRule>
    <cfRule type="cellIs" dxfId="231" priority="292" operator="equal">
      <formula>"Muy Baja"</formula>
    </cfRule>
  </conditionalFormatting>
  <conditionalFormatting sqref="AE116:AE117">
    <cfRule type="cellIs" dxfId="230" priority="283" operator="equal">
      <formula>"Catastrófico"</formula>
    </cfRule>
    <cfRule type="cellIs" dxfId="229" priority="284" operator="equal">
      <formula>"Mayor"</formula>
    </cfRule>
    <cfRule type="cellIs" dxfId="228" priority="285" operator="equal">
      <formula>"Moderado"</formula>
    </cfRule>
    <cfRule type="cellIs" dxfId="227" priority="286" operator="equal">
      <formula>"Menor"</formula>
    </cfRule>
    <cfRule type="cellIs" dxfId="226" priority="287" operator="equal">
      <formula>"Leve"</formula>
    </cfRule>
  </conditionalFormatting>
  <conditionalFormatting sqref="AG116:AG117">
    <cfRule type="cellIs" dxfId="225" priority="279" operator="equal">
      <formula>"Extremo"</formula>
    </cfRule>
    <cfRule type="cellIs" dxfId="224" priority="280" operator="equal">
      <formula>"Alto"</formula>
    </cfRule>
    <cfRule type="cellIs" dxfId="223" priority="281" operator="equal">
      <formula>"Moderado"</formula>
    </cfRule>
    <cfRule type="cellIs" dxfId="222" priority="282" operator="equal">
      <formula>"Bajo"</formula>
    </cfRule>
  </conditionalFormatting>
  <conditionalFormatting sqref="I109:I117">
    <cfRule type="containsText" dxfId="221" priority="278" operator="containsText" text="❌">
      <formula>NOT(ISERROR(SEARCH("❌",I109)))</formula>
    </cfRule>
  </conditionalFormatting>
  <conditionalFormatting sqref="F118:F119 AC118:AC120 AC122:AC124">
    <cfRule type="cellIs" dxfId="220" priority="228" operator="equal">
      <formula>"Muy Alta"</formula>
    </cfRule>
  </conditionalFormatting>
  <conditionalFormatting sqref="F118:F119 AC118:AC120 AC122:AC124">
    <cfRule type="cellIs" dxfId="219" priority="229" operator="equal">
      <formula>"Alta"</formula>
    </cfRule>
  </conditionalFormatting>
  <conditionalFormatting sqref="F118:F119 AC118:AC120 AC122:AC124">
    <cfRule type="cellIs" dxfId="218" priority="230" operator="equal">
      <formula>"Media"</formula>
    </cfRule>
  </conditionalFormatting>
  <conditionalFormatting sqref="F118:F119 AC118:AC120 AC122:AC124">
    <cfRule type="cellIs" dxfId="217" priority="231" operator="equal">
      <formula>"Baja"</formula>
    </cfRule>
  </conditionalFormatting>
  <conditionalFormatting sqref="F118:F119 AC118:AC120 AC122:AC124">
    <cfRule type="cellIs" dxfId="216" priority="232" operator="equal">
      <formula>"Muy Baja"</formula>
    </cfRule>
  </conditionalFormatting>
  <conditionalFormatting sqref="J122:J124 J118:J120 AE118:AE120 AE122:AE124">
    <cfRule type="cellIs" dxfId="215" priority="233" operator="equal">
      <formula>"Catastrófico"</formula>
    </cfRule>
  </conditionalFormatting>
  <conditionalFormatting sqref="J122:J124 J118:J120 AE118:AE120 AE122:AE124">
    <cfRule type="cellIs" dxfId="214" priority="234" operator="equal">
      <formula>"Mayor"</formula>
    </cfRule>
  </conditionalFormatting>
  <conditionalFormatting sqref="J122:J124 J118:J120 AE118:AE120 AE122:AE124">
    <cfRule type="cellIs" dxfId="213" priority="235" operator="equal">
      <formula>"Moderado"</formula>
    </cfRule>
  </conditionalFormatting>
  <conditionalFormatting sqref="J122:J124 J118:J120 AE118:AE120 AE122:AE124">
    <cfRule type="cellIs" dxfId="212" priority="236" operator="equal">
      <formula>"Menor"</formula>
    </cfRule>
  </conditionalFormatting>
  <conditionalFormatting sqref="J122:J124 J118:J120 AE118:AE120 AE122:AE124">
    <cfRule type="cellIs" dxfId="211" priority="237" operator="equal">
      <formula>"Leve"</formula>
    </cfRule>
  </conditionalFormatting>
  <conditionalFormatting sqref="L118 AG118:AG120 AG122:AG124">
    <cfRule type="cellIs" dxfId="210" priority="238" operator="equal">
      <formula>"Extremo"</formula>
    </cfRule>
  </conditionalFormatting>
  <conditionalFormatting sqref="L118 AG118:AG120 AG122:AG124">
    <cfRule type="cellIs" dxfId="209" priority="239" operator="equal">
      <formula>"Alto"</formula>
    </cfRule>
  </conditionalFormatting>
  <conditionalFormatting sqref="L118 AG118:AG120 AG122:AG124">
    <cfRule type="cellIs" dxfId="208" priority="240" operator="equal">
      <formula>"Moderado"</formula>
    </cfRule>
  </conditionalFormatting>
  <conditionalFormatting sqref="L118 AG118:AG120 AG122:AG124">
    <cfRule type="cellIs" dxfId="207" priority="241" operator="equal">
      <formula>"Bajo"</formula>
    </cfRule>
  </conditionalFormatting>
  <conditionalFormatting sqref="F124">
    <cfRule type="cellIs" dxfId="206" priority="242" operator="equal">
      <formula>"Muy Alta"</formula>
    </cfRule>
  </conditionalFormatting>
  <conditionalFormatting sqref="F124">
    <cfRule type="cellIs" dxfId="205" priority="243" operator="equal">
      <formula>"Alta"</formula>
    </cfRule>
  </conditionalFormatting>
  <conditionalFormatting sqref="F124">
    <cfRule type="cellIs" dxfId="204" priority="244" operator="equal">
      <formula>"Media"</formula>
    </cfRule>
  </conditionalFormatting>
  <conditionalFormatting sqref="F124">
    <cfRule type="cellIs" dxfId="203" priority="245" operator="equal">
      <formula>"Baja"</formula>
    </cfRule>
  </conditionalFormatting>
  <conditionalFormatting sqref="F124">
    <cfRule type="cellIs" dxfId="202" priority="246" operator="equal">
      <formula>"Muy Baja"</formula>
    </cfRule>
  </conditionalFormatting>
  <conditionalFormatting sqref="L119">
    <cfRule type="cellIs" dxfId="201" priority="247" operator="equal">
      <formula>"Extremo"</formula>
    </cfRule>
  </conditionalFormatting>
  <conditionalFormatting sqref="L119">
    <cfRule type="cellIs" dxfId="200" priority="248" operator="equal">
      <formula>"Alto"</formula>
    </cfRule>
  </conditionalFormatting>
  <conditionalFormatting sqref="L119">
    <cfRule type="cellIs" dxfId="199" priority="249" operator="equal">
      <formula>"Moderado"</formula>
    </cfRule>
  </conditionalFormatting>
  <conditionalFormatting sqref="L119">
    <cfRule type="cellIs" dxfId="198" priority="250" operator="equal">
      <formula>"Bajo"</formula>
    </cfRule>
  </conditionalFormatting>
  <conditionalFormatting sqref="F120">
    <cfRule type="cellIs" dxfId="197" priority="251" operator="equal">
      <formula>"Muy Alta"</formula>
    </cfRule>
  </conditionalFormatting>
  <conditionalFormatting sqref="F120">
    <cfRule type="cellIs" dxfId="196" priority="252" operator="equal">
      <formula>"Alta"</formula>
    </cfRule>
  </conditionalFormatting>
  <conditionalFormatting sqref="F120">
    <cfRule type="cellIs" dxfId="195" priority="253" operator="equal">
      <formula>"Media"</formula>
    </cfRule>
  </conditionalFormatting>
  <conditionalFormatting sqref="F120">
    <cfRule type="cellIs" dxfId="194" priority="254" operator="equal">
      <formula>"Baja"</formula>
    </cfRule>
  </conditionalFormatting>
  <conditionalFormatting sqref="F120">
    <cfRule type="cellIs" dxfId="193" priority="255" operator="equal">
      <formula>"Muy Baja"</formula>
    </cfRule>
  </conditionalFormatting>
  <conditionalFormatting sqref="L120">
    <cfRule type="cellIs" dxfId="192" priority="256" operator="equal">
      <formula>"Extremo"</formula>
    </cfRule>
  </conditionalFormatting>
  <conditionalFormatting sqref="L120">
    <cfRule type="cellIs" dxfId="191" priority="257" operator="equal">
      <formula>"Alto"</formula>
    </cfRule>
  </conditionalFormatting>
  <conditionalFormatting sqref="L120">
    <cfRule type="cellIs" dxfId="190" priority="258" operator="equal">
      <formula>"Moderado"</formula>
    </cfRule>
  </conditionalFormatting>
  <conditionalFormatting sqref="L120">
    <cfRule type="cellIs" dxfId="189" priority="259" operator="equal">
      <formula>"Bajo"</formula>
    </cfRule>
  </conditionalFormatting>
  <conditionalFormatting sqref="F122:F123">
    <cfRule type="cellIs" dxfId="188" priority="260" operator="equal">
      <formula>"Muy Alta"</formula>
    </cfRule>
  </conditionalFormatting>
  <conditionalFormatting sqref="F122:F123">
    <cfRule type="cellIs" dxfId="187" priority="261" operator="equal">
      <formula>"Alta"</formula>
    </cfRule>
  </conditionalFormatting>
  <conditionalFormatting sqref="F122:F123">
    <cfRule type="cellIs" dxfId="186" priority="262" operator="equal">
      <formula>"Media"</formula>
    </cfRule>
  </conditionalFormatting>
  <conditionalFormatting sqref="F122:F123">
    <cfRule type="cellIs" dxfId="185" priority="263" operator="equal">
      <formula>"Baja"</formula>
    </cfRule>
  </conditionalFormatting>
  <conditionalFormatting sqref="F122:F123">
    <cfRule type="cellIs" dxfId="184" priority="264" operator="equal">
      <formula>"Muy Baja"</formula>
    </cfRule>
  </conditionalFormatting>
  <conditionalFormatting sqref="L122:L123">
    <cfRule type="cellIs" dxfId="183" priority="265" operator="equal">
      <formula>"Extremo"</formula>
    </cfRule>
  </conditionalFormatting>
  <conditionalFormatting sqref="L122:L123">
    <cfRule type="cellIs" dxfId="182" priority="266" operator="equal">
      <formula>"Alto"</formula>
    </cfRule>
  </conditionalFormatting>
  <conditionalFormatting sqref="L122:L123">
    <cfRule type="cellIs" dxfId="181" priority="267" operator="equal">
      <formula>"Moderado"</formula>
    </cfRule>
  </conditionalFormatting>
  <conditionalFormatting sqref="L122:L123">
    <cfRule type="cellIs" dxfId="180" priority="268" operator="equal">
      <formula>"Bajo"</formula>
    </cfRule>
  </conditionalFormatting>
  <conditionalFormatting sqref="L124">
    <cfRule type="cellIs" dxfId="179" priority="269" operator="equal">
      <formula>"Extremo"</formula>
    </cfRule>
  </conditionalFormatting>
  <conditionalFormatting sqref="L124">
    <cfRule type="cellIs" dxfId="178" priority="270" operator="equal">
      <formula>"Alto"</formula>
    </cfRule>
  </conditionalFormatting>
  <conditionalFormatting sqref="L124">
    <cfRule type="cellIs" dxfId="177" priority="271" operator="equal">
      <formula>"Moderado"</formula>
    </cfRule>
  </conditionalFormatting>
  <conditionalFormatting sqref="L124">
    <cfRule type="cellIs" dxfId="176" priority="272" operator="equal">
      <formula>"Bajo"</formula>
    </cfRule>
  </conditionalFormatting>
  <conditionalFormatting sqref="I118:I124">
    <cfRule type="containsText" dxfId="175" priority="273" operator="containsText" text="❌">
      <formula>NOT(ISERROR(SEARCH(("❌"),(I118))))</formula>
    </cfRule>
  </conditionalFormatting>
  <conditionalFormatting sqref="N124">
    <cfRule type="containsText" dxfId="174" priority="274" operator="containsText" text="Bajo">
      <formula>NOT(ISERROR(SEARCH(("Bajo"),(N124))))</formula>
    </cfRule>
  </conditionalFormatting>
  <conditionalFormatting sqref="N124">
    <cfRule type="containsText" dxfId="173" priority="275" operator="containsText" text="Moderado">
      <formula>NOT(ISERROR(SEARCH(("Moderado"),(N124))))</formula>
    </cfRule>
  </conditionalFormatting>
  <conditionalFormatting sqref="N124">
    <cfRule type="containsText" dxfId="172" priority="276" operator="containsText" text="Alto">
      <formula>NOT(ISERROR(SEARCH(("Alto"),(N124))))</formula>
    </cfRule>
  </conditionalFormatting>
  <conditionalFormatting sqref="N124">
    <cfRule type="containsText" dxfId="171" priority="277" operator="containsText" text="Extremo">
      <formula>NOT(ISERROR(SEARCH(("Extremo"),(N124))))</formula>
    </cfRule>
  </conditionalFormatting>
  <conditionalFormatting sqref="F76 AC76:AC78">
    <cfRule type="cellIs" dxfId="170" priority="223" operator="equal">
      <formula>"Muy Alta"</formula>
    </cfRule>
    <cfRule type="cellIs" dxfId="169" priority="224" operator="equal">
      <formula>"Alta"</formula>
    </cfRule>
    <cfRule type="cellIs" dxfId="168" priority="225" operator="equal">
      <formula>"Media"</formula>
    </cfRule>
    <cfRule type="cellIs" dxfId="167" priority="226" operator="equal">
      <formula>"Baja"</formula>
    </cfRule>
    <cfRule type="cellIs" dxfId="166" priority="227" operator="equal">
      <formula>"Muy Baja"</formula>
    </cfRule>
  </conditionalFormatting>
  <conditionalFormatting sqref="AE76:AE78">
    <cfRule type="cellIs" dxfId="165" priority="218" operator="equal">
      <formula>"Catastrófico"</formula>
    </cfRule>
    <cfRule type="cellIs" dxfId="164" priority="219" operator="equal">
      <formula>"Mayor"</formula>
    </cfRule>
    <cfRule type="cellIs" dxfId="163" priority="220" operator="equal">
      <formula>"Moderado"</formula>
    </cfRule>
    <cfRule type="cellIs" dxfId="162" priority="221" operator="equal">
      <formula>"Menor"</formula>
    </cfRule>
    <cfRule type="cellIs" dxfId="161" priority="222" operator="equal">
      <formula>"Leve"</formula>
    </cfRule>
  </conditionalFormatting>
  <conditionalFormatting sqref="L76:L77 AG76:AG78">
    <cfRule type="cellIs" dxfId="160" priority="214" operator="equal">
      <formula>"Extremo"</formula>
    </cfRule>
    <cfRule type="cellIs" dxfId="159" priority="215" operator="equal">
      <formula>"Alto"</formula>
    </cfRule>
    <cfRule type="cellIs" dxfId="158" priority="216" operator="equal">
      <formula>"Moderado"</formula>
    </cfRule>
    <cfRule type="cellIs" dxfId="157" priority="217" operator="equal">
      <formula>"Bajo"</formula>
    </cfRule>
  </conditionalFormatting>
  <conditionalFormatting sqref="I76:I78">
    <cfRule type="containsText" dxfId="156" priority="213" operator="containsText" text="❌">
      <formula>NOT(ISERROR(SEARCH("❌",I76)))</formula>
    </cfRule>
  </conditionalFormatting>
  <conditionalFormatting sqref="N76:N78">
    <cfRule type="containsText" dxfId="155" priority="209" operator="containsText" text="Bajo">
      <formula>NOT(ISERROR(SEARCH("Bajo",N76)))</formula>
    </cfRule>
    <cfRule type="containsText" dxfId="154" priority="210" operator="containsText" text="Moderado">
      <formula>NOT(ISERROR(SEARCH("Moderado",N76)))</formula>
    </cfRule>
    <cfRule type="containsText" dxfId="153" priority="211" operator="containsText" text="Alto">
      <formula>NOT(ISERROR(SEARCH("Alto",N76)))</formula>
    </cfRule>
    <cfRule type="containsText" dxfId="152" priority="212" operator="containsText" text="Extremo">
      <formula>NOT(ISERROR(SEARCH("Extremo",N76)))</formula>
    </cfRule>
  </conditionalFormatting>
  <conditionalFormatting sqref="J76">
    <cfRule type="cellIs" dxfId="151" priority="204" operator="equal">
      <formula>"Muy Alta"</formula>
    </cfRule>
    <cfRule type="cellIs" dxfId="150" priority="205" operator="equal">
      <formula>"Alta"</formula>
    </cfRule>
    <cfRule type="cellIs" dxfId="149" priority="206" operator="equal">
      <formula>"Media"</formula>
    </cfRule>
    <cfRule type="cellIs" dxfId="148" priority="207" operator="equal">
      <formula>"Baja"</formula>
    </cfRule>
    <cfRule type="cellIs" dxfId="147" priority="208" operator="equal">
      <formula>"Muy Baja"</formula>
    </cfRule>
  </conditionalFormatting>
  <conditionalFormatting sqref="F125">
    <cfRule type="cellIs" dxfId="146" priority="134" operator="equal">
      <formula>"Muy Alta"</formula>
    </cfRule>
    <cfRule type="cellIs" dxfId="145" priority="135" operator="equal">
      <formula>"Alta"</formula>
    </cfRule>
    <cfRule type="cellIs" dxfId="144" priority="136" operator="equal">
      <formula>"Media"</formula>
    </cfRule>
    <cfRule type="cellIs" dxfId="143" priority="137" operator="equal">
      <formula>"Baja"</formula>
    </cfRule>
    <cfRule type="cellIs" dxfId="142" priority="138" operator="equal">
      <formula>"Muy Baja"</formula>
    </cfRule>
  </conditionalFormatting>
  <conditionalFormatting sqref="J129 J125:J127 AE126:AE130">
    <cfRule type="cellIs" dxfId="141" priority="129" operator="equal">
      <formula>"Catastrófico"</formula>
    </cfRule>
    <cfRule type="cellIs" dxfId="140" priority="130" operator="equal">
      <formula>"Mayor"</formula>
    </cfRule>
    <cfRule type="cellIs" dxfId="139" priority="131" operator="equal">
      <formula>"Moderado"</formula>
    </cfRule>
    <cfRule type="cellIs" dxfId="138" priority="132" operator="equal">
      <formula>"Menor"</formula>
    </cfRule>
    <cfRule type="cellIs" dxfId="137" priority="133" operator="equal">
      <formula>"Leve"</formula>
    </cfRule>
  </conditionalFormatting>
  <conditionalFormatting sqref="L125">
    <cfRule type="cellIs" dxfId="136" priority="125" operator="equal">
      <formula>"Extremo"</formula>
    </cfRule>
    <cfRule type="cellIs" dxfId="135" priority="126" operator="equal">
      <formula>"Alto"</formula>
    </cfRule>
    <cfRule type="cellIs" dxfId="134" priority="127" operator="equal">
      <formula>"Moderado"</formula>
    </cfRule>
    <cfRule type="cellIs" dxfId="133" priority="128" operator="equal">
      <formula>"Bajo"</formula>
    </cfRule>
  </conditionalFormatting>
  <conditionalFormatting sqref="F126">
    <cfRule type="cellIs" dxfId="132" priority="120" operator="equal">
      <formula>"Muy Alta"</formula>
    </cfRule>
    <cfRule type="cellIs" dxfId="131" priority="121" operator="equal">
      <formula>"Alta"</formula>
    </cfRule>
    <cfRule type="cellIs" dxfId="130" priority="122" operator="equal">
      <formula>"Media"</formula>
    </cfRule>
    <cfRule type="cellIs" dxfId="129" priority="123" operator="equal">
      <formula>"Baja"</formula>
    </cfRule>
    <cfRule type="cellIs" dxfId="128" priority="124" operator="equal">
      <formula>"Muy Baja"</formula>
    </cfRule>
  </conditionalFormatting>
  <conditionalFormatting sqref="L126">
    <cfRule type="cellIs" dxfId="127" priority="116" operator="equal">
      <formula>"Extremo"</formula>
    </cfRule>
    <cfRule type="cellIs" dxfId="126" priority="117" operator="equal">
      <formula>"Alto"</formula>
    </cfRule>
    <cfRule type="cellIs" dxfId="125" priority="118" operator="equal">
      <formula>"Moderado"</formula>
    </cfRule>
    <cfRule type="cellIs" dxfId="124" priority="119" operator="equal">
      <formula>"Bajo"</formula>
    </cfRule>
  </conditionalFormatting>
  <conditionalFormatting sqref="AC126">
    <cfRule type="cellIs" dxfId="123" priority="111" operator="equal">
      <formula>"Muy Alta"</formula>
    </cfRule>
    <cfRule type="cellIs" dxfId="122" priority="112" operator="equal">
      <formula>"Alta"</formula>
    </cfRule>
    <cfRule type="cellIs" dxfId="121" priority="113" operator="equal">
      <formula>"Media"</formula>
    </cfRule>
    <cfRule type="cellIs" dxfId="120" priority="114" operator="equal">
      <formula>"Baja"</formula>
    </cfRule>
    <cfRule type="cellIs" dxfId="119" priority="115" operator="equal">
      <formula>"Muy Baja"</formula>
    </cfRule>
  </conditionalFormatting>
  <conditionalFormatting sqref="AG126">
    <cfRule type="cellIs" dxfId="118" priority="107" operator="equal">
      <formula>"Extremo"</formula>
    </cfRule>
    <cfRule type="cellIs" dxfId="117" priority="108" operator="equal">
      <formula>"Alto"</formula>
    </cfRule>
    <cfRule type="cellIs" dxfId="116" priority="109" operator="equal">
      <formula>"Moderado"</formula>
    </cfRule>
    <cfRule type="cellIs" dxfId="115" priority="110" operator="equal">
      <formula>"Bajo"</formula>
    </cfRule>
  </conditionalFormatting>
  <conditionalFormatting sqref="F127">
    <cfRule type="cellIs" dxfId="114" priority="102" operator="equal">
      <formula>"Muy Alta"</formula>
    </cfRule>
    <cfRule type="cellIs" dxfId="113" priority="103" operator="equal">
      <formula>"Alta"</formula>
    </cfRule>
    <cfRule type="cellIs" dxfId="112" priority="104" operator="equal">
      <formula>"Media"</formula>
    </cfRule>
    <cfRule type="cellIs" dxfId="111" priority="105" operator="equal">
      <formula>"Baja"</formula>
    </cfRule>
    <cfRule type="cellIs" dxfId="110" priority="106" operator="equal">
      <formula>"Muy Baja"</formula>
    </cfRule>
  </conditionalFormatting>
  <conditionalFormatting sqref="L127">
    <cfRule type="cellIs" dxfId="109" priority="98" operator="equal">
      <formula>"Extremo"</formula>
    </cfRule>
    <cfRule type="cellIs" dxfId="108" priority="99" operator="equal">
      <formula>"Alto"</formula>
    </cfRule>
    <cfRule type="cellIs" dxfId="107" priority="100" operator="equal">
      <formula>"Moderado"</formula>
    </cfRule>
    <cfRule type="cellIs" dxfId="106" priority="101" operator="equal">
      <formula>"Bajo"</formula>
    </cfRule>
  </conditionalFormatting>
  <conditionalFormatting sqref="AC127:AC130">
    <cfRule type="cellIs" dxfId="105" priority="93" operator="equal">
      <formula>"Muy Alta"</formula>
    </cfRule>
    <cfRule type="cellIs" dxfId="104" priority="94" operator="equal">
      <formula>"Alta"</formula>
    </cfRule>
    <cfRule type="cellIs" dxfId="103" priority="95" operator="equal">
      <formula>"Media"</formula>
    </cfRule>
    <cfRule type="cellIs" dxfId="102" priority="96" operator="equal">
      <formula>"Baja"</formula>
    </cfRule>
    <cfRule type="cellIs" dxfId="101" priority="97" operator="equal">
      <formula>"Muy Baja"</formula>
    </cfRule>
  </conditionalFormatting>
  <conditionalFormatting sqref="AF128">
    <cfRule type="cellIs" dxfId="100" priority="88" operator="equal">
      <formula>"Catastrófico"</formula>
    </cfRule>
    <cfRule type="cellIs" dxfId="99" priority="89" operator="equal">
      <formula>"Mayor"</formula>
    </cfRule>
    <cfRule type="cellIs" dxfId="98" priority="90" operator="equal">
      <formula>"Moderado"</formula>
    </cfRule>
    <cfRule type="cellIs" dxfId="97" priority="91" operator="equal">
      <formula>"Menor"</formula>
    </cfRule>
    <cfRule type="cellIs" dxfId="96" priority="92" operator="equal">
      <formula>"Leve"</formula>
    </cfRule>
  </conditionalFormatting>
  <conditionalFormatting sqref="AG127">
    <cfRule type="cellIs" dxfId="95" priority="84" operator="equal">
      <formula>"Extremo"</formula>
    </cfRule>
    <cfRule type="cellIs" dxfId="94" priority="85" operator="equal">
      <formula>"Alto"</formula>
    </cfRule>
    <cfRule type="cellIs" dxfId="93" priority="86" operator="equal">
      <formula>"Moderado"</formula>
    </cfRule>
    <cfRule type="cellIs" dxfId="92" priority="87" operator="equal">
      <formula>"Bajo"</formula>
    </cfRule>
  </conditionalFormatting>
  <conditionalFormatting sqref="F129">
    <cfRule type="cellIs" dxfId="91" priority="79" operator="equal">
      <formula>"Muy Alta"</formula>
    </cfRule>
    <cfRule type="cellIs" dxfId="90" priority="80" operator="equal">
      <formula>"Alta"</formula>
    </cfRule>
    <cfRule type="cellIs" dxfId="89" priority="81" operator="equal">
      <formula>"Media"</formula>
    </cfRule>
    <cfRule type="cellIs" dxfId="88" priority="82" operator="equal">
      <formula>"Baja"</formula>
    </cfRule>
    <cfRule type="cellIs" dxfId="87" priority="83" operator="equal">
      <formula>"Muy Baja"</formula>
    </cfRule>
  </conditionalFormatting>
  <conditionalFormatting sqref="L129">
    <cfRule type="cellIs" dxfId="86" priority="75" operator="equal">
      <formula>"Extremo"</formula>
    </cfRule>
    <cfRule type="cellIs" dxfId="85" priority="76" operator="equal">
      <formula>"Alto"</formula>
    </cfRule>
    <cfRule type="cellIs" dxfId="84" priority="77" operator="equal">
      <formula>"Moderado"</formula>
    </cfRule>
    <cfRule type="cellIs" dxfId="83" priority="78" operator="equal">
      <formula>"Bajo"</formula>
    </cfRule>
  </conditionalFormatting>
  <conditionalFormatting sqref="AG129">
    <cfRule type="cellIs" dxfId="82" priority="71" operator="equal">
      <formula>"Extremo"</formula>
    </cfRule>
    <cfRule type="cellIs" dxfId="81" priority="72" operator="equal">
      <formula>"Alto"</formula>
    </cfRule>
    <cfRule type="cellIs" dxfId="80" priority="73" operator="equal">
      <formula>"Moderado"</formula>
    </cfRule>
    <cfRule type="cellIs" dxfId="79" priority="74" operator="equal">
      <formula>"Bajo"</formula>
    </cfRule>
  </conditionalFormatting>
  <conditionalFormatting sqref="I125:I130">
    <cfRule type="containsText" dxfId="78" priority="70" operator="containsText" text="❌">
      <formula>NOT(ISERROR(SEARCH("❌",I125)))</formula>
    </cfRule>
  </conditionalFormatting>
  <conditionalFormatting sqref="AC125">
    <cfRule type="cellIs" dxfId="77" priority="61" operator="equal">
      <formula>"Muy Alta"</formula>
    </cfRule>
  </conditionalFormatting>
  <conditionalFormatting sqref="AC125">
    <cfRule type="cellIs" dxfId="76" priority="62" operator="equal">
      <formula>"Alta"</formula>
    </cfRule>
  </conditionalFormatting>
  <conditionalFormatting sqref="AC125">
    <cfRule type="cellIs" dxfId="75" priority="63" operator="equal">
      <formula>"Media"</formula>
    </cfRule>
  </conditionalFormatting>
  <conditionalFormatting sqref="AC125">
    <cfRule type="cellIs" dxfId="74" priority="64" operator="equal">
      <formula>"Baja"</formula>
    </cfRule>
  </conditionalFormatting>
  <conditionalFormatting sqref="AC125">
    <cfRule type="cellIs" dxfId="73" priority="65" operator="equal">
      <formula>"Muy Baja"</formula>
    </cfRule>
  </conditionalFormatting>
  <conditionalFormatting sqref="AG125">
    <cfRule type="cellIs" dxfId="72" priority="66" operator="equal">
      <formula>"Extremo"</formula>
    </cfRule>
  </conditionalFormatting>
  <conditionalFormatting sqref="AG125">
    <cfRule type="cellIs" dxfId="71" priority="67" operator="equal">
      <formula>"Alto"</formula>
    </cfRule>
  </conditionalFormatting>
  <conditionalFormatting sqref="AG125">
    <cfRule type="cellIs" dxfId="70" priority="68" operator="equal">
      <formula>"Moderado"</formula>
    </cfRule>
  </conditionalFormatting>
  <conditionalFormatting sqref="AG125">
    <cfRule type="cellIs" dxfId="69" priority="69" operator="equal">
      <formula>"Bajo"</formula>
    </cfRule>
  </conditionalFormatting>
  <conditionalFormatting sqref="AE125">
    <cfRule type="cellIs" dxfId="68" priority="56" operator="equal">
      <formula>"Catastrófico"</formula>
    </cfRule>
    <cfRule type="cellIs" dxfId="67" priority="57" operator="equal">
      <formula>"Mayor"</formula>
    </cfRule>
    <cfRule type="cellIs" dxfId="66" priority="58" operator="equal">
      <formula>"Moderado"</formula>
    </cfRule>
    <cfRule type="cellIs" dxfId="65" priority="59" operator="equal">
      <formula>"Menor"</formula>
    </cfRule>
    <cfRule type="cellIs" dxfId="64" priority="60" operator="equal">
      <formula>"Leve"</formula>
    </cfRule>
  </conditionalFormatting>
  <conditionalFormatting sqref="F131 F133 AC131:AC136">
    <cfRule type="cellIs" dxfId="63" priority="51" operator="equal">
      <formula>"Muy Alta"</formula>
    </cfRule>
    <cfRule type="cellIs" dxfId="62" priority="52" operator="equal">
      <formula>"Alta"</formula>
    </cfRule>
    <cfRule type="cellIs" dxfId="61" priority="53" operator="equal">
      <formula>"Media"</formula>
    </cfRule>
    <cfRule type="cellIs" dxfId="60" priority="54" operator="equal">
      <formula>"Baja"</formula>
    </cfRule>
    <cfRule type="cellIs" dxfId="59" priority="55" operator="equal">
      <formula>"Muy Baja"</formula>
    </cfRule>
  </conditionalFormatting>
  <conditionalFormatting sqref="J131 J133:J134 AE131:AE135">
    <cfRule type="cellIs" dxfId="58" priority="46" operator="equal">
      <formula>"Catastrófico"</formula>
    </cfRule>
    <cfRule type="cellIs" dxfId="57" priority="47" operator="equal">
      <formula>"Mayor"</formula>
    </cfRule>
    <cfRule type="cellIs" dxfId="56" priority="48" operator="equal">
      <formula>"Moderado"</formula>
    </cfRule>
    <cfRule type="cellIs" dxfId="55" priority="49" operator="equal">
      <formula>"Menor"</formula>
    </cfRule>
    <cfRule type="cellIs" dxfId="54" priority="50" operator="equal">
      <formula>"Leve"</formula>
    </cfRule>
  </conditionalFormatting>
  <conditionalFormatting sqref="L131 AG131:AG136">
    <cfRule type="cellIs" dxfId="53" priority="42" operator="equal">
      <formula>"Extremo"</formula>
    </cfRule>
    <cfRule type="cellIs" dxfId="52" priority="43" operator="equal">
      <formula>"Alto"</formula>
    </cfRule>
    <cfRule type="cellIs" dxfId="51" priority="44" operator="equal">
      <formula>"Moderado"</formula>
    </cfRule>
    <cfRule type="cellIs" dxfId="50" priority="45" operator="equal">
      <formula>"Bajo"</formula>
    </cfRule>
  </conditionalFormatting>
  <conditionalFormatting sqref="L133">
    <cfRule type="cellIs" dxfId="49" priority="38" operator="equal">
      <formula>"Extremo"</formula>
    </cfRule>
    <cfRule type="cellIs" dxfId="48" priority="39" operator="equal">
      <formula>"Alto"</formula>
    </cfRule>
    <cfRule type="cellIs" dxfId="47" priority="40" operator="equal">
      <formula>"Moderado"</formula>
    </cfRule>
    <cfRule type="cellIs" dxfId="46" priority="41" operator="equal">
      <formula>"Bajo"</formula>
    </cfRule>
  </conditionalFormatting>
  <conditionalFormatting sqref="F134">
    <cfRule type="cellIs" dxfId="45" priority="33" operator="equal">
      <formula>"Muy Alta"</formula>
    </cfRule>
    <cfRule type="cellIs" dxfId="44" priority="34" operator="equal">
      <formula>"Alta"</formula>
    </cfRule>
    <cfRule type="cellIs" dxfId="43" priority="35" operator="equal">
      <formula>"Media"</formula>
    </cfRule>
    <cfRule type="cellIs" dxfId="42" priority="36" operator="equal">
      <formula>"Baja"</formula>
    </cfRule>
    <cfRule type="cellIs" dxfId="41" priority="37" operator="equal">
      <formula>"Muy Baja"</formula>
    </cfRule>
  </conditionalFormatting>
  <conditionalFormatting sqref="L134">
    <cfRule type="cellIs" dxfId="40" priority="29" operator="equal">
      <formula>"Extremo"</formula>
    </cfRule>
    <cfRule type="cellIs" dxfId="39" priority="30" operator="equal">
      <formula>"Alto"</formula>
    </cfRule>
    <cfRule type="cellIs" dxfId="38" priority="31" operator="equal">
      <formula>"Moderado"</formula>
    </cfRule>
    <cfRule type="cellIs" dxfId="37" priority="32" operator="equal">
      <formula>"Bajo"</formula>
    </cfRule>
  </conditionalFormatting>
  <conditionalFormatting sqref="I131:I136">
    <cfRule type="containsText" dxfId="36" priority="28" operator="containsText" text="❌">
      <formula>NOT(ISERROR(SEARCH("❌",I131)))</formula>
    </cfRule>
  </conditionalFormatting>
  <conditionalFormatting sqref="F136">
    <cfRule type="cellIs" dxfId="35" priority="23" operator="equal">
      <formula>"Muy Alta"</formula>
    </cfRule>
    <cfRule type="cellIs" dxfId="34" priority="24" operator="equal">
      <formula>"Alta"</formula>
    </cfRule>
    <cfRule type="cellIs" dxfId="33" priority="25" operator="equal">
      <formula>"Media"</formula>
    </cfRule>
    <cfRule type="cellIs" dxfId="32" priority="26" operator="equal">
      <formula>"Baja"</formula>
    </cfRule>
    <cfRule type="cellIs" dxfId="31" priority="27" operator="equal">
      <formula>"Muy Baja"</formula>
    </cfRule>
  </conditionalFormatting>
  <conditionalFormatting sqref="J136">
    <cfRule type="cellIs" dxfId="30" priority="18" operator="equal">
      <formula>"Catastrófico"</formula>
    </cfRule>
    <cfRule type="cellIs" dxfId="29" priority="19" operator="equal">
      <formula>"Mayor"</formula>
    </cfRule>
    <cfRule type="cellIs" dxfId="28" priority="20" operator="equal">
      <formula>"Moderado"</formula>
    </cfRule>
    <cfRule type="cellIs" dxfId="27" priority="21" operator="equal">
      <formula>"Menor"</formula>
    </cfRule>
    <cfRule type="cellIs" dxfId="26" priority="22" operator="equal">
      <formula>"Leve"</formula>
    </cfRule>
  </conditionalFormatting>
  <conditionalFormatting sqref="L136">
    <cfRule type="cellIs" dxfId="25" priority="14" operator="equal">
      <formula>"Extremo"</formula>
    </cfRule>
    <cfRule type="cellIs" dxfId="24" priority="15" operator="equal">
      <formula>"Alto"</formula>
    </cfRule>
    <cfRule type="cellIs" dxfId="23" priority="16" operator="equal">
      <formula>"Moderado"</formula>
    </cfRule>
    <cfRule type="cellIs" dxfId="22" priority="17" operator="equal">
      <formula>"Bajo"</formula>
    </cfRule>
  </conditionalFormatting>
  <conditionalFormatting sqref="AE136">
    <cfRule type="cellIs" dxfId="21" priority="10" operator="equal">
      <formula>"Extremo"</formula>
    </cfRule>
    <cfRule type="cellIs" dxfId="20" priority="11" operator="equal">
      <formula>"Alto"</formula>
    </cfRule>
    <cfRule type="cellIs" dxfId="19" priority="12" operator="equal">
      <formula>"Moderado"</formula>
    </cfRule>
    <cfRule type="cellIs" dxfId="18" priority="13" operator="equal">
      <formula>"Bajo"</formula>
    </cfRule>
  </conditionalFormatting>
  <conditionalFormatting sqref="J13">
    <cfRule type="cellIs" dxfId="17" priority="6" operator="equal">
      <formula>"Extremo"</formula>
    </cfRule>
  </conditionalFormatting>
  <conditionalFormatting sqref="J13">
    <cfRule type="cellIs" dxfId="16" priority="7" operator="equal">
      <formula>"Alto"</formula>
    </cfRule>
  </conditionalFormatting>
  <conditionalFormatting sqref="J13">
    <cfRule type="cellIs" dxfId="15" priority="8" operator="equal">
      <formula>"Moderado"</formula>
    </cfRule>
  </conditionalFormatting>
  <conditionalFormatting sqref="J13">
    <cfRule type="cellIs" dxfId="14" priority="9" operator="equal">
      <formula>"Bajo"</formula>
    </cfRule>
  </conditionalFormatting>
  <conditionalFormatting sqref="J32">
    <cfRule type="cellIs" dxfId="13" priority="1" operator="equal">
      <formula>"Catastrófico"</formula>
    </cfRule>
  </conditionalFormatting>
  <conditionalFormatting sqref="J32">
    <cfRule type="cellIs" dxfId="12" priority="2" operator="equal">
      <formula>"Mayor"</formula>
    </cfRule>
  </conditionalFormatting>
  <conditionalFormatting sqref="J32">
    <cfRule type="cellIs" dxfId="11" priority="3" operator="equal">
      <formula>"Moderado"</formula>
    </cfRule>
  </conditionalFormatting>
  <conditionalFormatting sqref="J32">
    <cfRule type="cellIs" dxfId="10" priority="4" operator="equal">
      <formula>"Menor"</formula>
    </cfRule>
  </conditionalFormatting>
  <conditionalFormatting sqref="J32">
    <cfRule type="cellIs" dxfId="9" priority="5" operator="equal">
      <formula>"Leve"</formula>
    </cfRule>
  </conditionalFormatting>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78">
        <x14:dataValidation type="list" allowBlank="1" showInputMessage="1" showErrorMessage="1" xr:uid="{00000000-0002-0000-0000-000000000000}">
          <x14:formula1>
            <xm:f>'Tabla Valoración controles'!$D$4:$D$6</xm:f>
          </x14:formula1>
          <xm:sqref>V4:V8</xm:sqref>
        </x14:dataValidation>
        <x14:dataValidation type="list" allowBlank="1" showInputMessage="1" showErrorMessage="1" xr:uid="{00000000-0002-0000-0000-000001000000}">
          <x14:formula1>
            <xm:f>'Tabla Valoración controles'!$D$7:$D$8</xm:f>
          </x14:formula1>
          <xm:sqref>W4:W8</xm:sqref>
        </x14:dataValidation>
        <x14:dataValidation type="list" allowBlank="1" showInputMessage="1" showErrorMessage="1" xr:uid="{00000000-0002-0000-0000-000002000000}">
          <x14:formula1>
            <xm:f>'Tabla Valoración controles'!$D$9:$D$10</xm:f>
          </x14:formula1>
          <xm:sqref>Y4:Y8</xm:sqref>
        </x14:dataValidation>
        <x14:dataValidation type="list" allowBlank="1" showInputMessage="1" showErrorMessage="1" xr:uid="{00000000-0002-0000-0000-000003000000}">
          <x14:formula1>
            <xm:f>'Tabla Valoración controles'!$D$11:$D$12</xm:f>
          </x14:formula1>
          <xm:sqref>Z4:Z8</xm:sqref>
        </x14:dataValidation>
        <x14:dataValidation type="list" allowBlank="1" showInputMessage="1" showErrorMessage="1" xr:uid="{00000000-0002-0000-0000-000004000000}">
          <x14:formula1>
            <xm:f>'Tabla Valoración controles'!$D$13:$D$14</xm:f>
          </x14:formula1>
          <xm:sqref>AA4:AA8</xm:sqref>
        </x14:dataValidation>
        <x14:dataValidation type="list" allowBlank="1" showInputMessage="1" showErrorMessage="1" xr:uid="{00000000-0002-0000-0000-000005000000}">
          <x14:formula1>
            <xm:f>'Tabla Impacto'!$F$210:$F$221</xm:f>
          </x14:formula1>
          <xm:sqref>H7:H8</xm:sqref>
        </x14:dataValidation>
        <x14:dataValidation type="list" allowBlank="1" showInputMessage="1" showErrorMessage="1" xr:uid="{00000000-0002-0000-0000-000006000000}">
          <x14:formula1>
            <xm:f>'Opciones Tratamiento'!$B$2:$B$5</xm:f>
          </x14:formula1>
          <xm:sqref>AH4 AH7</xm:sqref>
        </x14:dataValidation>
        <x14:dataValidation type="list" allowBlank="1" showInputMessage="1" showErrorMessage="1" xr:uid="{00000000-0002-0000-0000-000007000000}">
          <x14:formula1>
            <xm:f>'Tabla Impacto'!$F$217:$F$221</xm:f>
          </x14:formula1>
          <xm:sqref>H4</xm:sqref>
        </x14:dataValidation>
        <x14:dataValidation type="custom" allowBlank="1" showInputMessage="1" showErrorMessage="1" error="Recuerde que las acciones se generan bajo la medida de mitigar el riesgo" xr:uid="{00000000-0002-0000-0000-000008000000}">
          <x14:formula1>
            <xm:f>IF(OR(AH4='Opciones Tratamiento'!$B$2,AH4='Opciones Tratamiento'!$B$3,AH4='Opciones Tratamiento'!$B$4),ISBLANK(AH4),ISTEXT(AH4))</xm:f>
          </x14:formula1>
          <xm:sqref>AJ4 AJ7</xm:sqref>
        </x14:dataValidation>
        <x14:dataValidation type="custom" allowBlank="1" showInputMessage="1" showErrorMessage="1" error="Recuerde que las acciones se generan bajo la medida de mitigar el riesgo" xr:uid="{00000000-0002-0000-0000-000009000000}">
          <x14:formula1>
            <xm:f>IF(OR(AG4='Opciones Tratamiento'!$B$2,AG4='Opciones Tratamiento'!$B$3,AG4='Opciones Tratamiento'!$B$4),ISBLANK(AG4),ISTEXT(AG4))</xm:f>
          </x14:formula1>
          <xm:sqref>AK4 AK7</xm:sqref>
        </x14:dataValidation>
        <x14:dataValidation type="list" allowBlank="1" showErrorMessage="1" xr:uid="{00000000-0002-0000-0000-00000A000000}">
          <x14:formula1>
            <xm:f>'C:\Users\dda11\Downloads\[13082021 RIESGOS GESTION DEL TALENTO HUMANO.xlsx]Opciones Tratamiento'!#REF!</xm:f>
          </x14:formula1>
          <xm:sqref>AH9 AH13 AH15</xm:sqref>
        </x14:dataValidation>
        <x14:dataValidation type="custom" allowBlank="1" showInputMessage="1" showErrorMessage="1" prompt="Recuerde que las acciones se generan bajo la medida de mitigar el riesgo" xr:uid="{00000000-0002-0000-0000-00000B000000}">
          <x14:formula1>
            <xm:f>IF(OR(#REF!='C:\Users\dda11\Downloads\[13082021 RIESGOS GESTION DEL TALENTO HUMANO.xlsx]Opciones Tratamiento'!#REF!,#REF!='C:\Users\dda11\Downloads\[13082021 RIESGOS GESTION DEL TALENTO HUMANO.xlsx]Opciones Tratamiento'!#REF!,#REF!='C:\Users\dda11\Downloads\[13082021 RIESGOS GESTION DEL TALENTO HUMANO.xlsx]Opciones Tratamiento'!#REF!),ISBLANK(#REF!),ISTEXT(#REF!))</xm:f>
          </x14:formula1>
          <xm:sqref>AI9 AI13 AI15</xm:sqref>
        </x14:dataValidation>
        <x14:dataValidation type="list" allowBlank="1" showErrorMessage="1" xr:uid="{00000000-0002-0000-0000-00000C000000}">
          <x14:formula1>
            <xm:f>'C:\Users\dda11\Downloads\[13082021 RIESGOS GESTION DEL TALENTO HUMANO.xlsx]Tabla Valoración controles'!#REF!</xm:f>
          </x14:formula1>
          <xm:sqref>V9:W16 Y9:AA16</xm:sqref>
        </x14:dataValidation>
        <x14:dataValidation type="list" allowBlank="1" showErrorMessage="1" xr:uid="{00000000-0002-0000-0000-00000D000000}">
          <x14:formula1>
            <xm:f>'C:\Users\dda11\Downloads\[13082021 RIESGOS GESTION DEL TALENTO HUMANO.xlsx]Tabla Impacto'!#REF!</xm:f>
          </x14:formula1>
          <xm:sqref>H13 H15 H9</xm:sqref>
        </x14:dataValidation>
        <x14:dataValidation type="list" allowBlank="1" showInputMessage="1" showErrorMessage="1" xr:uid="{00000000-0002-0000-0000-00000E000000}">
          <x14:formula1>
            <xm:f>'C:\Users\dda11\Downloads\[15092021 PRELIMINAR  RIESGOS GESTIÓN  COMUNICACIONES.xlsx]Tabla Valoración controles'!#REF!</xm:f>
          </x14:formula1>
          <xm:sqref>V19 V17:W17 W20:W21 Y17:AA17 Y20:AA21</xm:sqref>
        </x14:dataValidation>
        <x14:dataValidation type="list" allowBlank="1" showInputMessage="1" showErrorMessage="1" xr:uid="{00000000-0002-0000-0000-00000F000000}">
          <x14:formula1>
            <xm:f>'C:\Users\dda11\Downloads\[15092021 PRELIMINAR  RIESGOS GESTIÓN  COMUNICACIONES.xlsx]Tabla Impacto'!#REF!</xm:f>
          </x14:formula1>
          <xm:sqref>H17</xm:sqref>
        </x14:dataValidation>
        <x14:dataValidation type="custom" allowBlank="1" showInputMessage="1" showErrorMessage="1" error="Recuerde que las acciones se generan bajo la medida de mitigar el riesgo" xr:uid="{00000000-0002-0000-0000-000010000000}">
          <x14:formula1>
            <xm:f>IF(OR(AH17='C:\Users\dda11\Downloads\[15092021 PRELIMINAR  RIESGOS GESTIÓN  COMUNICACIONES.xlsx]Opciones Tratamiento'!#REF!,AH17='C:\Users\dda11\Downloads\[15092021 PRELIMINAR  RIESGOS GESTIÓN  COMUNICACIONES.xlsx]Opciones Tratamiento'!#REF!,AH17='C:\Users\dda11\Downloads\[15092021 PRELIMINAR  RIESGOS GESTIÓN  COMUNICACIONES.xlsx]Opciones Tratamiento'!#REF!),ISBLANK(AH17),ISTEXT(AH17))</xm:f>
          </x14:formula1>
          <xm:sqref>AJ17:AK17</xm:sqref>
        </x14:dataValidation>
        <x14:dataValidation type="custom" allowBlank="1" showInputMessage="1" showErrorMessage="1" error="Recuerde que las acciones se generan bajo la medida de mitigar el riesgo" xr:uid="{00000000-0002-0000-0000-000011000000}">
          <x14:formula1>
            <xm:f>IF(OR(AH17='C:\Users\dda11\Downloads\[15092021 PRELIMINAR  RIESGOS GESTIÓN  COMUNICACIONES.xlsx]Opciones Tratamiento'!#REF!,AH17='C:\Users\dda11\Downloads\[15092021 PRELIMINAR  RIESGOS GESTIÓN  COMUNICACIONES.xlsx]Opciones Tratamiento'!#REF!,AH17='C:\Users\dda11\Downloads\[15092021 PRELIMINAR  RIESGOS GESTIÓN  COMUNICACIONES.xlsx]Opciones Tratamiento'!#REF!),ISBLANK(AH17),ISTEXT(AH17))</xm:f>
          </x14:formula1>
          <xm:sqref>AI17</xm:sqref>
        </x14:dataValidation>
        <x14:dataValidation type="list" allowBlank="1" showInputMessage="1" showErrorMessage="1" xr:uid="{00000000-0002-0000-0000-000012000000}">
          <x14:formula1>
            <xm:f>'C:\Users\dda11\Downloads\[15092021 PRELIMINAR  RIESGOS GESTIÓN  COMUNICACIONES.xlsx]Opciones Tratamiento'!#REF!</xm:f>
          </x14:formula1>
          <xm:sqref>AH17</xm:sqref>
        </x14:dataValidation>
        <x14:dataValidation type="list" allowBlank="1" showErrorMessage="1" xr:uid="{00000000-0002-0000-0000-000013000000}">
          <x14:formula1>
            <xm:f>'C:\Users\dda11\Downloads\[14122021 MAPA DE RIESGOS TIC.xlsx]Tabla Valoración controles'!#REF!</xm:f>
          </x14:formula1>
          <xm:sqref>V23:W49 Y23:AA49</xm:sqref>
        </x14:dataValidation>
        <x14:dataValidation type="list" allowBlank="1" showErrorMessage="1" xr:uid="{00000000-0002-0000-0000-000014000000}">
          <x14:formula1>
            <xm:f>'C:\Users\dda11\Downloads\[14122021 MAPA DE RIESGOS TIC.xlsx]Tabla Impacto'!#REF!</xm:f>
          </x14:formula1>
          <xm:sqref>H27 H32 H37 H41 H44 H23</xm:sqref>
        </x14:dataValidation>
        <x14:dataValidation type="list" allowBlank="1" showErrorMessage="1" xr:uid="{00000000-0002-0000-0000-000015000000}">
          <x14:formula1>
            <xm:f>'C:\Users\dda11\Downloads\[14122021 MAPA DE RIESGOS TIC.xlsx]Opciones Tratamiento'!#REF!</xm:f>
          </x14:formula1>
          <xm:sqref>AH23 AH27 AH32 AH37 AH41 AH44</xm:sqref>
        </x14:dataValidation>
        <x14:dataValidation type="list" allowBlank="1" showErrorMessage="1" xr:uid="{00000000-0002-0000-0000-000016000000}">
          <x14:formula1>
            <xm:f>'C:\Users\dda11\Downloads\[24022022 MAPA DE RIESGOS GESTIÓN JURIDICA VALIDADO LIDER DEL PROCESO.xlsx]Tabla Valoración controles'!#REF!</xm:f>
          </x14:formula1>
          <xm:sqref>Y50:AA50 Y53:AA53 Y56:AA56 Y59:AA59 Y62:AA62 V50:W50 V53:W53 V56:W56 V59:W59 V62:W62</xm:sqref>
        </x14:dataValidation>
        <x14:dataValidation type="custom" allowBlank="1" showInputMessage="1" showErrorMessage="1" prompt="Recuerde que las acciones se generan bajo la medida de mitigar el riesgo" xr:uid="{00000000-0002-0000-0000-000017000000}">
          <x14:formula1>
            <xm:f>IF(OR(AH50='C:\Users\dda11\Downloads\[24022022 MAPA DE RIESGOS GESTIÓN JURIDICA VALIDADO LIDER DEL PROCESO.xlsx]Opciones Tratamiento'!#REF!,AH50='C:\Users\dda11\Downloads\[24022022 MAPA DE RIESGOS GESTIÓN JURIDICA VALIDADO LIDER DEL PROCESO.xlsx]Opciones Tratamiento'!#REF!,AH50='C:\Users\dda11\Downloads\[24022022 MAPA DE RIESGOS GESTIÓN JURIDICA VALIDADO LIDER DEL PROCESO.xlsx]Opciones Tratamiento'!#REF!),ISBLANK(AH50),ISTEXT(AH50))</xm:f>
          </x14:formula1>
          <xm:sqref>AK50 AK53 AK62 AK56 AK59</xm:sqref>
        </x14:dataValidation>
        <x14:dataValidation type="custom" allowBlank="1" showInputMessage="1" showErrorMessage="1" prompt="Recuerde que las acciones se generan bajo la medida de mitigar el riesgo" xr:uid="{00000000-0002-0000-0000-000018000000}">
          <x14:formula1>
            <xm:f>IF(OR(AH50='C:\Users\dda11\Downloads\[24022022 MAPA DE RIESGOS GESTIÓN JURIDICA VALIDADO LIDER DEL PROCESO.xlsx]Opciones Tratamiento'!#REF!,AH50='C:\Users\dda11\Downloads\[24022022 MAPA DE RIESGOS GESTIÓN JURIDICA VALIDADO LIDER DEL PROCESO.xlsx]Opciones Tratamiento'!#REF!,AH50='C:\Users\dda11\Downloads\[24022022 MAPA DE RIESGOS GESTIÓN JURIDICA VALIDADO LIDER DEL PROCESO.xlsx]Opciones Tratamiento'!#REF!),ISBLANK(AH50),ISTEXT(AH50))</xm:f>
          </x14:formula1>
          <xm:sqref>AI50 AI53 AI62 AI56 AI59</xm:sqref>
        </x14:dataValidation>
        <x14:dataValidation type="custom" allowBlank="1" showInputMessage="1" showErrorMessage="1" prompt="Recuerde que las acciones se generan bajo la medida de mitigar el riesgo" xr:uid="{00000000-0002-0000-0000-000019000000}">
          <x14:formula1>
            <xm:f>IF(OR(AH50='C:\Users\dda11\Downloads\[24022022 MAPA DE RIESGOS GESTIÓN JURIDICA VALIDADO LIDER DEL PROCESO.xlsx]Opciones Tratamiento'!#REF!,AH50='C:\Users\dda11\Downloads\[24022022 MAPA DE RIESGOS GESTIÓN JURIDICA VALIDADO LIDER DEL PROCESO.xlsx]Opciones Tratamiento'!#REF!,AH50='C:\Users\dda11\Downloads\[24022022 MAPA DE RIESGOS GESTIÓN JURIDICA VALIDADO LIDER DEL PROCESO.xlsx]Opciones Tratamiento'!#REF!),ISBLANK(AH50),ISTEXT(AH50))</xm:f>
          </x14:formula1>
          <xm:sqref>AJ50 AJ62 AJ56 AJ53 AJ59</xm:sqref>
        </x14:dataValidation>
        <x14:dataValidation type="list" allowBlank="1" showErrorMessage="1" xr:uid="{00000000-0002-0000-0000-00001A000000}">
          <x14:formula1>
            <xm:f>'C:\Users\dda11\Downloads\[24022022 MAPA DE RIESGOS GESTIÓN JURIDICA VALIDADO LIDER DEL PROCESO.xlsx]Tabla Impacto'!#REF!</xm:f>
          </x14:formula1>
          <xm:sqref>H50 H53 H56 H59 H62</xm:sqref>
        </x14:dataValidation>
        <x14:dataValidation type="list" allowBlank="1" showErrorMessage="1" xr:uid="{00000000-0002-0000-0000-00001B000000}">
          <x14:formula1>
            <xm:f>'C:\Users\dda11\Downloads\[24022022 MAPA DE RIESGOS GESTIÓN JURIDICA VALIDADO LIDER DEL PROCESO.xlsx]Opciones Tratamiento'!#REF!</xm:f>
          </x14:formula1>
          <xm:sqref>AH50 AH53 AH56 AH59 AH62</xm:sqref>
        </x14:dataValidation>
        <x14:dataValidation type="list" allowBlank="1" showErrorMessage="1" xr:uid="{00000000-0002-0000-0000-00001C000000}">
          <x14:formula1>
            <xm:f>'C:\Users\dda11\Downloads\[Copia de 10092021 MAPA DE RIESGOS CONTROL DISCIPLINARIO (1).xlsx]Tabla Impacto'!#REF!</xm:f>
          </x14:formula1>
          <xm:sqref>H68 H64</xm:sqref>
        </x14:dataValidation>
        <x14:dataValidation type="list" allowBlank="1" showErrorMessage="1" xr:uid="{00000000-0002-0000-0000-00001D000000}">
          <x14:formula1>
            <xm:f>'C:\Users\dda11\Downloads\[Copia de 10092021 MAPA DE RIESGOS CONTROL DISCIPLINARIO (1).xlsx]Opciones Tratamiento'!#REF!</xm:f>
          </x14:formula1>
          <xm:sqref>AH64 AH68</xm:sqref>
        </x14:dataValidation>
        <x14:dataValidation type="list" allowBlank="1" showErrorMessage="1" xr:uid="{00000000-0002-0000-0000-00001E000000}">
          <x14:formula1>
            <xm:f>'C:\Users\dda11\Downloads\[Copia de 10092021 MAPA DE RIESGOS CONTROL DISCIPLINARIO (1).xlsx]Tabla Valoración controles'!#REF!</xm:f>
          </x14:formula1>
          <xm:sqref>V64:W64 V66:W66 V68:W69 Y64:AA64 Y66:AA66 Y68:AA69</xm:sqref>
        </x14:dataValidation>
        <x14:dataValidation type="custom" allowBlank="1" showInputMessage="1" showErrorMessage="1" prompt="Recuerde que las acciones se generan bajo la medida de mitigar el riesgo" xr:uid="{00000000-0002-0000-0000-00001F000000}">
          <x14:formula1>
            <xm:f>IF(OR(#REF!='C:\Users\dda11\Downloads\[27082021 MAPA DE RIESGOS GESTION DOCUMENTAL.xlsx]Opciones Tratamiento'!#REF!,#REF!='C:\Users\dda11\Downloads\[27082021 MAPA DE RIESGOS GESTION DOCUMENTAL.xlsx]Opciones Tratamiento'!#REF!,#REF!='C:\Users\dda11\Downloads\[27082021 MAPA DE RIESGOS GESTION DOCUMENTAL.xlsx]Opciones Tratamiento'!#REF!),ISBLANK(#REF!),ISTEXT(#REF!))</xm:f>
          </x14:formula1>
          <xm:sqref>AK74</xm:sqref>
        </x14:dataValidation>
        <x14:dataValidation type="custom" allowBlank="1" showInputMessage="1" showErrorMessage="1" prompt="Recuerde que las acciones se generan bajo la medida de mitigar el riesgo" xr:uid="{00000000-0002-0000-0000-000020000000}">
          <x14:formula1>
            <xm:f>IF(OR(#REF!='C:\Users\dda11\Downloads\[27082021 MAPA DE RIESGOS GESTION DOCUMENTAL.xlsx]Opciones Tratamiento'!#REF!,#REF!='C:\Users\dda11\Downloads\[27082021 MAPA DE RIESGOS GESTION DOCUMENTAL.xlsx]Opciones Tratamiento'!#REF!,#REF!='C:\Users\dda11\Downloads\[27082021 MAPA DE RIESGOS GESTION DOCUMENTAL.xlsx]Opciones Tratamiento'!#REF!),ISBLANK(#REF!),ISTEXT(#REF!))</xm:f>
          </x14:formula1>
          <xm:sqref>AJ74</xm:sqref>
        </x14:dataValidation>
        <x14:dataValidation type="custom" allowBlank="1" showInputMessage="1" showErrorMessage="1" prompt="Recuerde que las acciones se generan bajo la medida de mitigar el riesgo" xr:uid="{00000000-0002-0000-0000-000021000000}">
          <x14:formula1>
            <xm:f>IF(OR(#REF!='C:\Users\dda11\Downloads\[27082021 MAPA DE RIESGOS GESTION DOCUMENTAL.xlsx]Opciones Tratamiento'!#REF!,#REF!='C:\Users\dda11\Downloads\[27082021 MAPA DE RIESGOS GESTION DOCUMENTAL.xlsx]Opciones Tratamiento'!#REF!,#REF!='C:\Users\dda11\Downloads\[27082021 MAPA DE RIESGOS GESTION DOCUMENTAL.xlsx]Opciones Tratamiento'!#REF!),ISBLANK(#REF!),ISTEXT(#REF!))</xm:f>
          </x14:formula1>
          <xm:sqref>AI74</xm:sqref>
        </x14:dataValidation>
        <x14:dataValidation type="custom" allowBlank="1" showInputMessage="1" showErrorMessage="1" prompt="Recuerde que las acciones se generan bajo la medida de mitigar el riesgo" xr:uid="{00000000-0002-0000-0000-000022000000}">
          <x14:formula1>
            <xm:f>IF(OR(AH70='C:\Users\dda11\Downloads\[27082021 MAPA DE RIESGOS GESTION DOCUMENTAL.xlsx]Opciones Tratamiento'!#REF!,AH70='C:\Users\dda11\Downloads\[27082021 MAPA DE RIESGOS GESTION DOCUMENTAL.xlsx]Opciones Tratamiento'!#REF!,AH70='C:\Users\dda11\Downloads\[27082021 MAPA DE RIESGOS GESTION DOCUMENTAL.xlsx]Opciones Tratamiento'!#REF!),ISBLANK(AH70),ISTEXT(AH70))</xm:f>
          </x14:formula1>
          <xm:sqref>AI70</xm:sqref>
        </x14:dataValidation>
        <x14:dataValidation type="list" allowBlank="1" showErrorMessage="1" xr:uid="{00000000-0002-0000-0000-000023000000}">
          <x14:formula1>
            <xm:f>'C:\Users\dda11\Downloads\[27082021 MAPA DE RIESGOS GESTION DOCUMENTAL.xlsx]Tabla Valoración controles'!#REF!</xm:f>
          </x14:formula1>
          <xm:sqref>V70:W75 Y70:AA75</xm:sqref>
        </x14:dataValidation>
        <x14:dataValidation type="custom" allowBlank="1" showInputMessage="1" showErrorMessage="1" prompt="Recuerde que las acciones se generan bajo la medida de mitigar el riesgo" xr:uid="{00000000-0002-0000-0000-000024000000}">
          <x14:formula1>
            <xm:f>IF(OR(AH70='C:\Users\dda11\Downloads\[27082021 MAPA DE RIESGOS GESTION DOCUMENTAL.xlsx]Opciones Tratamiento'!#REF!,AH70='C:\Users\dda11\Downloads\[27082021 MAPA DE RIESGOS GESTION DOCUMENTAL.xlsx]Opciones Tratamiento'!#REF!,AH70='C:\Users\dda11\Downloads\[27082021 MAPA DE RIESGOS GESTION DOCUMENTAL.xlsx]Opciones Tratamiento'!#REF!),ISBLANK(AH70),ISTEXT(AH70))</xm:f>
          </x14:formula1>
          <xm:sqref>AJ70</xm:sqref>
        </x14:dataValidation>
        <x14:dataValidation type="list" allowBlank="1" showErrorMessage="1" xr:uid="{00000000-0002-0000-0000-000025000000}">
          <x14:formula1>
            <xm:f>'C:\Users\dda11\Downloads\[27082021 MAPA DE RIESGOS GESTION DOCUMENTAL.xlsx]Tabla Impacto'!#REF!</xm:f>
          </x14:formula1>
          <xm:sqref>H70 H74</xm:sqref>
        </x14:dataValidation>
        <x14:dataValidation type="custom" allowBlank="1" showInputMessage="1" showErrorMessage="1" prompt="Recuerde que las acciones se generan bajo la medida de mitigar el riesgo" xr:uid="{00000000-0002-0000-0000-000026000000}">
          <x14:formula1>
            <xm:f>IF(OR(AH70='C:\Users\dda11\Downloads\[27082021 MAPA DE RIESGOS GESTION DOCUMENTAL.xlsx]Opciones Tratamiento'!#REF!,AH70='C:\Users\dda11\Downloads\[27082021 MAPA DE RIESGOS GESTION DOCUMENTAL.xlsx]Opciones Tratamiento'!#REF!,AH70='C:\Users\dda11\Downloads\[27082021 MAPA DE RIESGOS GESTION DOCUMENTAL.xlsx]Opciones Tratamiento'!#REF!),ISBLANK(AH70),ISTEXT(AH70))</xm:f>
          </x14:formula1>
          <xm:sqref>AK70</xm:sqref>
        </x14:dataValidation>
        <x14:dataValidation type="list" allowBlank="1" showErrorMessage="1" xr:uid="{00000000-0002-0000-0000-000027000000}">
          <x14:formula1>
            <xm:f>'C:\Users\dda11\Downloads\[27082021 MAPA DE RIESGOS GESTION DOCUMENTAL.xlsx]Opciones Tratamiento'!#REF!</xm:f>
          </x14:formula1>
          <xm:sqref>AH70 AH74</xm:sqref>
        </x14:dataValidation>
        <x14:dataValidation type="custom" allowBlank="1" showInputMessage="1" showErrorMessage="1" error="Recuerde que las acciones se generan bajo la medida de mitigar el riesgo" xr:uid="{00000000-0002-0000-0000-000028000000}">
          <x14:formula1>
            <xm:f>IF(OR(AH79='C:\Users\dda11\Downloads\[MAPA DE RIESGOS CONTRUCCIONES 11 marzo final.xlsx]Opciones Tratamiento'!#REF!,AH79='C:\Users\dda11\Downloads\[MAPA DE RIESGOS CONTRUCCIONES 11 marzo final.xlsx]Opciones Tratamiento'!#REF!,AH79='C:\Users\dda11\Downloads\[MAPA DE RIESGOS CONTRUCCIONES 11 marzo final.xlsx]Opciones Tratamiento'!#REF!),ISBLANK(AH79),ISTEXT(AH79))</xm:f>
          </x14:formula1>
          <xm:sqref>AK79 AK81</xm:sqref>
        </x14:dataValidation>
        <x14:dataValidation type="list" allowBlank="1" showInputMessage="1" showErrorMessage="1" xr:uid="{00000000-0002-0000-0000-000029000000}">
          <x14:formula1>
            <xm:f>'C:\Users\dda11\Downloads\[MAPA DE RIESGOS CONTRUCCIONES 11 marzo final.xlsx]Tabla Impacto'!#REF!</xm:f>
          </x14:formula1>
          <xm:sqref>H86 H79:H84</xm:sqref>
        </x14:dataValidation>
        <x14:dataValidation type="list" allowBlank="1" showInputMessage="1" showErrorMessage="1" xr:uid="{00000000-0002-0000-0000-00002A000000}">
          <x14:formula1>
            <xm:f>'C:\Users\dda11\Downloads\[MAPA DE RIESGOS CONTRUCCIONES 11 marzo final.xlsx]Tabla Valoración controles'!#REF!</xm:f>
          </x14:formula1>
          <xm:sqref>V79:W81 V83:W87 Y79:AA81 Y83:AA87</xm:sqref>
        </x14:dataValidation>
        <x14:dataValidation type="custom" allowBlank="1" showInputMessage="1" showErrorMessage="1" error="Recuerde que las acciones se generan bajo la medida de mitigar el riesgo" xr:uid="{00000000-0002-0000-0000-00002B000000}">
          <x14:formula1>
            <xm:f>IF(OR(AH83='C:\Users\dda11\Downloads\[MAPA DE RIESGOS CONTRUCCIONES 11 marzo final.xlsx]Opciones Tratamiento'!#REF!,AH83='C:\Users\dda11\Downloads\[MAPA DE RIESGOS CONTRUCCIONES 11 marzo final.xlsx]Opciones Tratamiento'!#REF!,AH83='C:\Users\dda11\Downloads\[MAPA DE RIESGOS CONTRUCCIONES 11 marzo final.xlsx]Opciones Tratamiento'!#REF!),ISBLANK(AH83),ISTEXT(AH83))</xm:f>
          </x14:formula1>
          <xm:sqref>AJ83</xm:sqref>
        </x14:dataValidation>
        <x14:dataValidation type="list" allowBlank="1" showInputMessage="1" showErrorMessage="1" xr:uid="{00000000-0002-0000-0000-00002C000000}">
          <x14:formula1>
            <xm:f>'C:\Users\dda11\Downloads\[MAPA DE RIESGOS CONTRUCCIONES 11 marzo final.xlsx]Opciones Tratamiento'!#REF!</xm:f>
          </x14:formula1>
          <xm:sqref>AH79 AH81 AH83 AH86</xm:sqref>
        </x14:dataValidation>
        <x14:dataValidation type="custom" allowBlank="1" showInputMessage="1" showErrorMessage="1" error="Recuerde que las acciones se generan bajo la medida de mitigar el riesgo" xr:uid="{00000000-0002-0000-0000-00002D000000}">
          <x14:formula1>
            <xm:f>IF(OR(AH88='C:\Users\dda11\Downloads\[MAPA DE RIESGOS PLANEACIÓN DE LA GESTIÓN.xlsx]Opciones Tratamiento'!#REF!,AH88='C:\Users\dda11\Downloads\[MAPA DE RIESGOS PLANEACIÓN DE LA GESTIÓN.xlsx]Opciones Tratamiento'!#REF!,AH88='C:\Users\dda11\Downloads\[MAPA DE RIESGOS PLANEACIÓN DE LA GESTIÓN.xlsx]Opciones Tratamiento'!#REF!),ISBLANK(AH88),ISTEXT(AH88))</xm:f>
          </x14:formula1>
          <xm:sqref>AK88:AK89</xm:sqref>
        </x14:dataValidation>
        <x14:dataValidation type="custom" allowBlank="1" showInputMessage="1" showErrorMessage="1" error="Recuerde que las acciones se generan bajo la medida de mitigar el riesgo" xr:uid="{00000000-0002-0000-0000-00002E000000}">
          <x14:formula1>
            <xm:f>IF(OR(AH89='C:\Users\dda11\Downloads\[MAPA DE RIESGOS PLANEACIÓN DE LA GESTIÓN.xlsx]Opciones Tratamiento'!#REF!,AH89='C:\Users\dda11\Downloads\[MAPA DE RIESGOS PLANEACIÓN DE LA GESTIÓN.xlsx]Opciones Tratamiento'!#REF!,AH89='C:\Users\dda11\Downloads\[MAPA DE RIESGOS PLANEACIÓN DE LA GESTIÓN.xlsx]Opciones Tratamiento'!#REF!),ISBLANK(AH89),ISTEXT(AH89))</xm:f>
          </x14:formula1>
          <xm:sqref>AJ89</xm:sqref>
        </x14:dataValidation>
        <x14:dataValidation type="custom" allowBlank="1" showInputMessage="1" showErrorMessage="1" error="Recuerde que las acciones se generan bajo la medida de mitigar el riesgo" xr:uid="{00000000-0002-0000-0000-00002F000000}">
          <x14:formula1>
            <xm:f>IF(OR(AH89='C:\Users\dda11\Downloads\[MAPA DE RIESGOS PLANEACIÓN DE LA GESTIÓN.xlsx]Opciones Tratamiento'!#REF!,AH89='C:\Users\dda11\Downloads\[MAPA DE RIESGOS PLANEACIÓN DE LA GESTIÓN.xlsx]Opciones Tratamiento'!#REF!,AH89='C:\Users\dda11\Downloads\[MAPA DE RIESGOS PLANEACIÓN DE LA GESTIÓN.xlsx]Opciones Tratamiento'!#REF!),ISBLANK(AH89),ISTEXT(AH89))</xm:f>
          </x14:formula1>
          <xm:sqref>AI89</xm:sqref>
        </x14:dataValidation>
        <x14:dataValidation type="list" allowBlank="1" showInputMessage="1" showErrorMessage="1" xr:uid="{00000000-0002-0000-0000-000030000000}">
          <x14:formula1>
            <xm:f>'C:\Users\dda11\Downloads\[MAPA DE RIESGOS PLANEACIÓN DE LA GESTIÓN.xlsx]Tabla Valoración controles'!#REF!</xm:f>
          </x14:formula1>
          <xm:sqref>V88:W90 Y88:AA90</xm:sqref>
        </x14:dataValidation>
        <x14:dataValidation type="list" allowBlank="1" showInputMessage="1" showErrorMessage="1" xr:uid="{00000000-0002-0000-0000-000031000000}">
          <x14:formula1>
            <xm:f>'C:\Users\dda11\Downloads\[MAPA DE RIESGOS PLANEACIÓN DE LA GESTIÓN.xlsx]Tabla Impacto'!#REF!</xm:f>
          </x14:formula1>
          <xm:sqref>H88:H90</xm:sqref>
        </x14:dataValidation>
        <x14:dataValidation type="list" allowBlank="1" showInputMessage="1" showErrorMessage="1" xr:uid="{00000000-0002-0000-0000-000032000000}">
          <x14:formula1>
            <xm:f>'C:\Users\dda11\Downloads\[MAPA DE RIESGOS PLANEACIÓN DE LA GESTIÓN.xlsx]Opciones Tratamiento'!#REF!</xm:f>
          </x14:formula1>
          <xm:sqref>AH89</xm:sqref>
        </x14:dataValidation>
        <x14:dataValidation type="list" allowBlank="1" showInputMessage="1" showErrorMessage="1" xr:uid="{00000000-0002-0000-0000-000033000000}">
          <x14:formula1>
            <xm:f>'C:\Users\dda11\Downloads\[MAPA DE RIESGOS SERVICIO A LA CIUDADANÍA.xlsx]Tabla Impacto'!#REF!</xm:f>
          </x14:formula1>
          <xm:sqref>H91:H96 H98:H100</xm:sqref>
        </x14:dataValidation>
        <x14:dataValidation type="list" allowBlank="1" showInputMessage="1" showErrorMessage="1" xr:uid="{00000000-0002-0000-0000-000034000000}">
          <x14:formula1>
            <xm:f>'C:\Users\dda11\Downloads\[MAPA DE RIESGOS SERVICIO A LA CIUDADANÍA.xlsx]Tabla Valoración controles'!#REF!</xm:f>
          </x14:formula1>
          <xm:sqref>V91:W91 V98:W98 Y96 Y91:AA91 Y98:AA98</xm:sqref>
        </x14:dataValidation>
        <x14:dataValidation type="list" allowBlank="1" showInputMessage="1" showErrorMessage="1" xr:uid="{00000000-0002-0000-0000-000035000000}">
          <x14:formula1>
            <xm:f>'C:\Users\dda11\Downloads\[MAPA DE RIESGOS SERVICIO A LA CIUDADANÍA.xlsx]Opciones Tratamiento'!#REF!</xm:f>
          </x14:formula1>
          <xm:sqref>AH91 AH98</xm:sqref>
        </x14:dataValidation>
        <x14:dataValidation type="list" allowBlank="1" showErrorMessage="1" xr:uid="{00000000-0002-0000-0000-000036000000}">
          <x14:formula1>
            <xm:f>'C:\Users\dda11\Downloads\[MAPA DE RIESGOS RECURSOS FISICOS FINAL 19112021.xlsx]Tabla Valoración controles'!#REF!</xm:f>
          </x14:formula1>
          <xm:sqref>V103:W108 Y103:AA108</xm:sqref>
        </x14:dataValidation>
        <x14:dataValidation type="custom" allowBlank="1" showInputMessage="1" showErrorMessage="1" prompt="Recuerde que las acciones se generan bajo la medida de mitigar el riesgo" xr:uid="{00000000-0002-0000-0000-000037000000}">
          <x14:formula1>
            <xm:f>IF(OR(AH103='C:\Users\dda11\Downloads\[MAPA DE RIESGOS RECURSOS FISICOS FINAL 19112021.xlsx]Opciones Tratamiento'!#REF!,AH103='C:\Users\dda11\Downloads\[MAPA DE RIESGOS RECURSOS FISICOS FINAL 19112021.xlsx]Opciones Tratamiento'!#REF!,AH103='C:\Users\dda11\Downloads\[MAPA DE RIESGOS RECURSOS FISICOS FINAL 19112021.xlsx]Opciones Tratamiento'!#REF!),ISBLANK(AH103),ISTEXT(AH103))</xm:f>
          </x14:formula1>
          <xm:sqref>AJ103</xm:sqref>
        </x14:dataValidation>
        <x14:dataValidation type="list" allowBlank="1" showErrorMessage="1" xr:uid="{00000000-0002-0000-0000-000038000000}">
          <x14:formula1>
            <xm:f>'C:\Users\dda11\Downloads\[MAPA DE RIESGOS RECURSOS FISICOS FINAL 19112021.xlsx]Tabla Impacto'!#REF!</xm:f>
          </x14:formula1>
          <xm:sqref>H107:H108 H103</xm:sqref>
        </x14:dataValidation>
        <x14:dataValidation type="list" allowBlank="1" showErrorMessage="1" xr:uid="{00000000-0002-0000-0000-000039000000}">
          <x14:formula1>
            <xm:f>'C:\Users\dda11\Downloads\[MAPA DE RIESGOS RECURSOS FISICOS FINAL 19112021.xlsx]Opciones Tratamiento'!#REF!</xm:f>
          </x14:formula1>
          <xm:sqref>AH103 AH107:AH108</xm:sqref>
        </x14:dataValidation>
        <x14:dataValidation type="list" allowBlank="1" showInputMessage="1" showErrorMessage="1" xr:uid="{00000000-0002-0000-0000-00003A000000}">
          <x14:formula1>
            <xm:f>'C:\Users\dda11\Downloads\[Matriz de Riesgos Proceso AByS 24-02-2022.xlsx]Tabla Valoración controles'!#REF!</xm:f>
          </x14:formula1>
          <xm:sqref>V109:W117 Y109:AA117</xm:sqref>
        </x14:dataValidation>
        <x14:dataValidation type="list" allowBlank="1" showInputMessage="1" showErrorMessage="1" xr:uid="{00000000-0002-0000-0000-00003B000000}">
          <x14:formula1>
            <xm:f>'C:\Users\dda11\Downloads\[Matriz de Riesgos Proceso AByS 24-02-2022.xlsx]Tabla Impacto'!#REF!</xm:f>
          </x14:formula1>
          <xm:sqref>H109:H117</xm:sqref>
        </x14:dataValidation>
        <x14:dataValidation type="custom" allowBlank="1" showInputMessage="1" showErrorMessage="1" error="Recuerde que las acciones se generan bajo la medida de mitigar el riesgo" xr:uid="{00000000-0002-0000-0000-00003C000000}">
          <x14:formula1>
            <xm:f>IF(OR(AH109='C:\Users\dda11\Downloads\[Matriz de Riesgos Proceso AByS 24-02-2022.xlsx]Opciones Tratamiento'!#REF!,AH109='C:\Users\dda11\Downloads\[Matriz de Riesgos Proceso AByS 24-02-2022.xlsx]Opciones Tratamiento'!#REF!,AH109='C:\Users\dda11\Downloads\[Matriz de Riesgos Proceso AByS 24-02-2022.xlsx]Opciones Tratamiento'!#REF!),ISBLANK(AH109),ISTEXT(AH109))</xm:f>
          </x14:formula1>
          <xm:sqref>AL114 AL116 AL111:AL112 AL109</xm:sqref>
        </x14:dataValidation>
        <x14:dataValidation type="custom" allowBlank="1" showInputMessage="1" showErrorMessage="1" error="Recuerde que las acciones se generan bajo la medida de mitigar el riesgo" xr:uid="{00000000-0002-0000-0000-00003D000000}">
          <x14:formula1>
            <xm:f>IF(OR(AH109='C:\Users\dda11\Downloads\[Matriz de Riesgos Proceso AByS 24-02-2022.xlsx]Opciones Tratamiento'!#REF!,AH109='C:\Users\dda11\Downloads\[Matriz de Riesgos Proceso AByS 24-02-2022.xlsx]Opciones Tratamiento'!#REF!,AH109='C:\Users\dda11\Downloads\[Matriz de Riesgos Proceso AByS 24-02-2022.xlsx]Opciones Tratamiento'!#REF!),ISBLANK(AH109),ISTEXT(AH109))</xm:f>
          </x14:formula1>
          <xm:sqref>AK114 AK116 AK111:AK112 AK109</xm:sqref>
        </x14:dataValidation>
        <x14:dataValidation type="custom" allowBlank="1" showInputMessage="1" showErrorMessage="1" error="Recuerde que las acciones se generan bajo la medida de mitigar el riesgo" xr:uid="{00000000-0002-0000-0000-00003E000000}">
          <x14:formula1>
            <xm:f>IF(OR(AH111='C:\Users\dda11\Downloads\[Matriz de Riesgos Proceso AByS 24-02-2022.xlsx]Opciones Tratamiento'!#REF!,AH111='C:\Users\dda11\Downloads\[Matriz de Riesgos Proceso AByS 24-02-2022.xlsx]Opciones Tratamiento'!#REF!,AH111='C:\Users\dda11\Downloads\[Matriz de Riesgos Proceso AByS 24-02-2022.xlsx]Opciones Tratamiento'!#REF!),ISBLANK(AH111),ISTEXT(AH111))</xm:f>
          </x14:formula1>
          <xm:sqref>AJ111</xm:sqref>
        </x14:dataValidation>
        <x14:dataValidation type="custom" allowBlank="1" showInputMessage="1" showErrorMessage="1" error="Recuerde que las acciones se generan bajo la medida de mitigar el riesgo" xr:uid="{00000000-0002-0000-0000-00003F000000}">
          <x14:formula1>
            <xm:f>IF(OR(AH109='C:\Users\dda11\Downloads\[Matriz de Riesgos Proceso AByS 24-02-2022.xlsx]Opciones Tratamiento'!#REF!,AH109='C:\Users\dda11\Downloads\[Matriz de Riesgos Proceso AByS 24-02-2022.xlsx]Opciones Tratamiento'!#REF!,AH109='C:\Users\dda11\Downloads\[Matriz de Riesgos Proceso AByS 24-02-2022.xlsx]Opciones Tratamiento'!#REF!),ISBLANK(AH109),ISTEXT(AH109))</xm:f>
          </x14:formula1>
          <xm:sqref>AI109:AI111 AI116</xm:sqref>
        </x14:dataValidation>
        <x14:dataValidation type="list" allowBlank="1" showInputMessage="1" showErrorMessage="1" xr:uid="{00000000-0002-0000-0000-000040000000}">
          <x14:formula1>
            <xm:f>'C:\Users\dda11\Downloads\[Matriz de Riesgos Proceso AByS 24-02-2022.xlsx]Opciones Tratamiento'!#REF!</xm:f>
          </x14:formula1>
          <xm:sqref>AH114 AH116 AH109:AH112</xm:sqref>
        </x14:dataValidation>
        <x14:dataValidation type="list" allowBlank="1" showErrorMessage="1" xr:uid="{00000000-0002-0000-0000-000041000000}">
          <x14:formula1>
            <xm:f>'C:\Users\dda11\Downloads\[MAPA DE RIESGOS GESTIÓN FINANCIERA 01032022.xlsx]Tabla Impacto'!#REF!</xm:f>
          </x14:formula1>
          <xm:sqref>H122:H124 H118:H120</xm:sqref>
        </x14:dataValidation>
        <x14:dataValidation type="list" allowBlank="1" showErrorMessage="1" xr:uid="{00000000-0002-0000-0000-000042000000}">
          <x14:formula1>
            <xm:f>'C:\Users\dda11\Downloads\[MAPA DE RIESGOS GESTIÓN FINANCIERA 01032022.xlsx]Opciones Tratamiento'!#REF!</xm:f>
          </x14:formula1>
          <xm:sqref>AH118:AH120 AH122:AH124</xm:sqref>
        </x14:dataValidation>
        <x14:dataValidation type="list" allowBlank="1" showErrorMessage="1" xr:uid="{00000000-0002-0000-0000-000043000000}">
          <x14:formula1>
            <xm:f>'C:\Users\dda11\Downloads\[MAPA DE RIESGOS GESTIÓN FINANCIERA 01032022.xlsx]Tabla Valoración controles'!#REF!</xm:f>
          </x14:formula1>
          <xm:sqref>Y118:AA120 Y122:AA124 V118:W120 V122:W124</xm:sqref>
        </x14:dataValidation>
        <x14:dataValidation type="list" allowBlank="1" showInputMessage="1" showErrorMessage="1" xr:uid="{00000000-0002-0000-0000-000044000000}">
          <x14:formula1>
            <xm:f>'C:\Users\dda11\Downloads\[MAPA DE RIESGOS GESTIÓN DE ASUNTOS LOCALES 17 marzo (1).xlsx]Tabla Valoración controles'!#REF!</xm:f>
          </x14:formula1>
          <xm:sqref>V76:W76 V78:W78 Y76:AA78</xm:sqref>
        </x14:dataValidation>
        <x14:dataValidation type="custom" allowBlank="1" showInputMessage="1" showErrorMessage="1" error="Recuerde que las acciones se generan bajo la medida de mitigar el riesgo" xr:uid="{00000000-0002-0000-0000-000045000000}">
          <x14:formula1>
            <xm:f>IF(OR(AH76='C:\Users\dda11\Downloads\[MAPA DE RIESGOS GESTIÓN DE ASUNTOS LOCALES 17 marzo (1).xlsx]Opciones Tratamiento'!#REF!,AH76='C:\Users\dda11\Downloads\[MAPA DE RIESGOS GESTIÓN DE ASUNTOS LOCALES 17 marzo (1).xlsx]Opciones Tratamiento'!#REF!,AH76='C:\Users\dda11\Downloads\[MAPA DE RIESGOS GESTIÓN DE ASUNTOS LOCALES 17 marzo (1).xlsx]Opciones Tratamiento'!#REF!),ISBLANK(AH76),ISTEXT(AH76))</xm:f>
          </x14:formula1>
          <xm:sqref>AK76:AK77</xm:sqref>
        </x14:dataValidation>
        <x14:dataValidation type="list" allowBlank="1" showInputMessage="1" showErrorMessage="1" xr:uid="{00000000-0002-0000-0000-000046000000}">
          <x14:formula1>
            <xm:f>'C:\Users\dda11\Downloads\[MAPA DE RIESGOS GESTIÓN DE ASUNTOS LOCALES 17 marzo (1).xlsx]Tabla Impacto'!#REF!</xm:f>
          </x14:formula1>
          <xm:sqref>H76:H78</xm:sqref>
        </x14:dataValidation>
        <x14:dataValidation type="custom" allowBlank="1" showInputMessage="1" showErrorMessage="1" error="Recuerde que las acciones se generan bajo la medida de mitigar el riesgo" xr:uid="{00000000-0002-0000-0000-000047000000}">
          <x14:formula1>
            <xm:f>IF(OR(AH76='C:\Users\dda11\Downloads\[MAPA DE RIESGOS GESTIÓN DE ASUNTOS LOCALES 17 marzo (1).xlsx]Opciones Tratamiento'!#REF!,AH76='C:\Users\dda11\Downloads\[MAPA DE RIESGOS GESTIÓN DE ASUNTOS LOCALES 17 marzo (1).xlsx]Opciones Tratamiento'!#REF!,AH76='C:\Users\dda11\Downloads\[MAPA DE RIESGOS GESTIÓN DE ASUNTOS LOCALES 17 marzo (1).xlsx]Opciones Tratamiento'!#REF!),ISBLANK(AH76),ISTEXT(AH76))</xm:f>
          </x14:formula1>
          <xm:sqref>AJ76:AJ77</xm:sqref>
        </x14:dataValidation>
        <x14:dataValidation type="custom" allowBlank="1" showInputMessage="1" showErrorMessage="1" error="Recuerde que las acciones se generan bajo la medida de mitigar el riesgo" xr:uid="{00000000-0002-0000-0000-000048000000}">
          <x14:formula1>
            <xm:f>IF(OR(AH76='C:\Users\dda11\Downloads\[MAPA DE RIESGOS GESTIÓN DE ASUNTOS LOCALES 17 marzo (1).xlsx]Opciones Tratamiento'!#REF!,AH76='C:\Users\dda11\Downloads\[MAPA DE RIESGOS GESTIÓN DE ASUNTOS LOCALES 17 marzo (1).xlsx]Opciones Tratamiento'!#REF!,AH76='C:\Users\dda11\Downloads\[MAPA DE RIESGOS GESTIÓN DE ASUNTOS LOCALES 17 marzo (1).xlsx]Opciones Tratamiento'!#REF!),ISBLANK(AH76),ISTEXT(AH76))</xm:f>
          </x14:formula1>
          <xm:sqref>AI76:AI77</xm:sqref>
        </x14:dataValidation>
        <x14:dataValidation type="list" allowBlank="1" showInputMessage="1" showErrorMessage="1" xr:uid="{00000000-0002-0000-0000-000049000000}">
          <x14:formula1>
            <xm:f>'C:\Users\dda11\Downloads\[MAPA DE RIESGOS GESTIÓN DE ASUNTOS LOCALES 17 marzo (1).xlsx]Opciones Tratamiento'!#REF!</xm:f>
          </x14:formula1>
          <xm:sqref>AH76:AH77</xm:sqref>
        </x14:dataValidation>
        <x14:dataValidation type="list" allowBlank="1" showInputMessage="1" showErrorMessage="1" xr:uid="{00000000-0002-0000-0000-00004A000000}">
          <x14:formula1>
            <xm:f>'D:\Vigencia 2022\PAAC-2022\[Mapa de riesgos Gestión STRD.xlsx]Tabla Impacto'!#REF!</xm:f>
          </x14:formula1>
          <xm:sqref>H127:H130</xm:sqref>
        </x14:dataValidation>
        <x14:dataValidation type="list" allowBlank="1" showInputMessage="1" showErrorMessage="1" xr:uid="{00000000-0002-0000-0000-00004B000000}">
          <x14:formula1>
            <xm:f>'D:\Vigencia 2022\PAAC-2022\[MAPA DE RIESGOS STP_07042022.xlsx]Tabla Impacto'!#REF!</xm:f>
          </x14:formula1>
          <xm:sqref>H131:H136</xm:sqref>
        </x14:dataValidation>
        <x14:dataValidation type="list" allowBlank="1" showInputMessage="1" showErrorMessage="1" xr:uid="{00000000-0002-0000-0000-00004C000000}">
          <x14:formula1>
            <xm:f>'D:\Vigencia 2022\PAAC-2022\[MAPA DE RIESGOS STP_07042022.xlsx]Opciones Tratamiento'!#REF!</xm:f>
          </x14:formula1>
          <xm:sqref>AH131 AH133:AH134 AH136</xm:sqref>
        </x14:dataValidation>
        <x14:dataValidation type="custom" allowBlank="1" showInputMessage="1" showErrorMessage="1" error="Recuerde que las acciones se generan bajo la medida de mitigar el riesgo" xr:uid="{00000000-0002-0000-0000-00004D000000}">
          <x14:formula1>
            <xm:f>IF(OR(AI88='C:\Users\dda11\Downloads\[MAPA DE RIESGOS PLANEACIÓN DE LA GESTIÓN.xlsx]Opciones Tratamiento'!#REF!,AI88='C:\Users\dda11\Downloads\[MAPA DE RIESGOS PLANEACIÓN DE LA GESTIÓN.xlsx]Opciones Tratamiento'!#REF!,AI88='C:\Users\dda11\Downloads\[MAPA DE RIESGOS PLANEACIÓN DE LA GESTIÓN.xlsx]Opciones Tratamiento'!#REF!),ISBLANK(AI88),ISTEXT(AI88))</xm:f>
          </x14:formula1>
          <xm:sqref>AL88:AL89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workbookViewId="0">
      <selection activeCell="K22" sqref="K22"/>
    </sheetView>
  </sheetViews>
  <sheetFormatPr baseColWidth="10" defaultRowHeight="14.4"/>
  <sheetData>
    <row r="1" spans="1:10">
      <c r="J1">
        <v>5</v>
      </c>
    </row>
    <row r="2" spans="1:10">
      <c r="A2" t="s">
        <v>1235</v>
      </c>
      <c r="J2">
        <v>8</v>
      </c>
    </row>
    <row r="3" spans="1:10">
      <c r="J3">
        <v>27</v>
      </c>
    </row>
    <row r="4" spans="1:10">
      <c r="J4">
        <v>5</v>
      </c>
    </row>
    <row r="5" spans="1:10">
      <c r="J5">
        <v>6</v>
      </c>
    </row>
    <row r="6" spans="1:10">
      <c r="J6">
        <v>3</v>
      </c>
    </row>
    <row r="7" spans="1:10">
      <c r="J7">
        <v>9</v>
      </c>
    </row>
    <row r="8" spans="1:10">
      <c r="J8">
        <v>4</v>
      </c>
    </row>
    <row r="9" spans="1:10">
      <c r="J9">
        <v>6</v>
      </c>
    </row>
    <row r="10" spans="1:10">
      <c r="J10">
        <v>3</v>
      </c>
    </row>
    <row r="11" spans="1:10">
      <c r="J11">
        <v>9</v>
      </c>
    </row>
    <row r="12" spans="1:10">
      <c r="J12">
        <v>3</v>
      </c>
    </row>
    <row r="13" spans="1:10">
      <c r="J13">
        <v>8</v>
      </c>
    </row>
    <row r="14" spans="1:10">
      <c r="J14">
        <v>9</v>
      </c>
    </row>
    <row r="15" spans="1:10">
      <c r="J15">
        <v>6</v>
      </c>
    </row>
    <row r="16" spans="1:10">
      <c r="J16">
        <v>6</v>
      </c>
    </row>
    <row r="17" spans="10:10">
      <c r="J17">
        <f>SUM(J1:J16)</f>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T1" zoomScale="70" zoomScaleNormal="70" workbookViewId="0">
      <selection activeCell="AH45" sqref="AH45"/>
    </sheetView>
  </sheetViews>
  <sheetFormatPr baseColWidth="10" defaultColWidth="11.44140625" defaultRowHeight="14.4"/>
  <cols>
    <col min="1" max="16384" width="11.44140625" style="56"/>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K55"/>
  <sheetViews>
    <sheetView zoomScale="90" zoomScaleNormal="90" workbookViewId="0">
      <selection activeCell="C8" sqref="C8"/>
    </sheetView>
  </sheetViews>
  <sheetFormatPr baseColWidth="10" defaultRowHeight="14.4"/>
  <cols>
    <col min="2" max="2" width="24.109375" customWidth="1"/>
    <col min="3" max="3" width="70.109375" customWidth="1"/>
    <col min="4" max="4" width="29.88671875" customWidth="1"/>
  </cols>
  <sheetData>
    <row r="1" spans="1:37" ht="23.4">
      <c r="A1" s="31"/>
      <c r="B1" s="691" t="s">
        <v>45</v>
      </c>
      <c r="C1" s="691"/>
      <c r="D1" s="691"/>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7">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7" ht="25.2">
      <c r="A3" s="31"/>
      <c r="B3" s="3"/>
      <c r="C3" s="4" t="s">
        <v>42</v>
      </c>
      <c r="D3" s="4" t="s">
        <v>2</v>
      </c>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7" ht="50.4">
      <c r="A4" s="31"/>
      <c r="B4" s="5" t="s">
        <v>41</v>
      </c>
      <c r="C4" s="6" t="s">
        <v>91</v>
      </c>
      <c r="D4" s="7">
        <v>0.2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7" ht="50.4">
      <c r="A5" s="31"/>
      <c r="B5" s="8" t="s">
        <v>43</v>
      </c>
      <c r="C5" s="9" t="s">
        <v>92</v>
      </c>
      <c r="D5" s="10">
        <v>0.4</v>
      </c>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37" ht="50.4">
      <c r="A6" s="31"/>
      <c r="B6" s="11" t="s">
        <v>96</v>
      </c>
      <c r="C6" s="9" t="s">
        <v>93</v>
      </c>
      <c r="D6" s="10">
        <v>0.6</v>
      </c>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7" ht="75.599999999999994">
      <c r="A7" s="31"/>
      <c r="B7" s="12" t="s">
        <v>4</v>
      </c>
      <c r="C7" s="9" t="s">
        <v>94</v>
      </c>
      <c r="D7" s="10">
        <v>0.8</v>
      </c>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7" ht="50.4">
      <c r="A8" s="31"/>
      <c r="B8" s="13" t="s">
        <v>44</v>
      </c>
      <c r="C8" s="9" t="s">
        <v>95</v>
      </c>
      <c r="D8" s="10">
        <v>1</v>
      </c>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7">
      <c r="A9" s="31"/>
      <c r="B9" s="51"/>
      <c r="C9" s="51"/>
      <c r="D9" s="5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c r="A10" s="31"/>
      <c r="B10" s="52"/>
      <c r="C10" s="51"/>
      <c r="D10" s="5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7">
      <c r="A11" s="31"/>
      <c r="B11" s="51"/>
      <c r="C11" s="51"/>
      <c r="D11" s="5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7">
      <c r="A12" s="31"/>
      <c r="B12" s="51"/>
      <c r="C12" s="51"/>
      <c r="D12" s="5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row>
    <row r="13" spans="1:37">
      <c r="A13" s="31"/>
      <c r="B13" s="51"/>
      <c r="C13" s="51"/>
      <c r="D13" s="5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row>
    <row r="14" spans="1:37">
      <c r="A14" s="31"/>
      <c r="B14" s="51"/>
      <c r="C14" s="51"/>
      <c r="D14" s="5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row>
    <row r="15" spans="1:37">
      <c r="A15" s="31"/>
      <c r="B15" s="51"/>
      <c r="C15" s="51"/>
      <c r="D15" s="5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row>
    <row r="16" spans="1:37">
      <c r="A16" s="31"/>
      <c r="B16" s="51"/>
      <c r="C16" s="51"/>
      <c r="D16" s="5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row>
    <row r="17" spans="1:37">
      <c r="A17" s="31"/>
      <c r="B17" s="51"/>
      <c r="C17" s="51"/>
      <c r="D17" s="5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row>
    <row r="18" spans="1:37">
      <c r="A18" s="31"/>
      <c r="B18" s="51"/>
      <c r="C18" s="51"/>
      <c r="D18" s="5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row>
    <row r="19" spans="1:37">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37">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37">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row>
    <row r="22" spans="1:37">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row>
    <row r="23" spans="1:37">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row>
    <row r="24" spans="1:37">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row>
    <row r="25" spans="1:37">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row>
    <row r="26" spans="1:37">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row>
    <row r="27" spans="1:37">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row>
    <row r="28" spans="1:37">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37">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row>
    <row r="30" spans="1:37">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row>
    <row r="31" spans="1:37">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row>
    <row r="32" spans="1:37">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row>
    <row r="33" spans="1:31">
      <c r="A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spans="1:31">
      <c r="A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c r="A35" s="31"/>
    </row>
    <row r="36" spans="1:31">
      <c r="A36" s="31"/>
    </row>
    <row r="37" spans="1:31">
      <c r="A37" s="31"/>
    </row>
    <row r="38" spans="1:31">
      <c r="A38" s="31"/>
    </row>
    <row r="39" spans="1:31">
      <c r="A39" s="31"/>
    </row>
    <row r="40" spans="1:31">
      <c r="A40" s="31"/>
    </row>
    <row r="41" spans="1:31">
      <c r="A41" s="31"/>
    </row>
    <row r="42" spans="1:31">
      <c r="A42" s="31"/>
    </row>
    <row r="43" spans="1:31">
      <c r="A43" s="31"/>
    </row>
    <row r="44" spans="1:31">
      <c r="A44" s="31"/>
    </row>
    <row r="45" spans="1:31">
      <c r="A45" s="31"/>
    </row>
    <row r="46" spans="1:31">
      <c r="A46" s="31"/>
    </row>
    <row r="47" spans="1:31">
      <c r="A47" s="31"/>
    </row>
    <row r="48" spans="1:31">
      <c r="A48" s="31"/>
    </row>
    <row r="49" spans="1:1">
      <c r="A49" s="31"/>
    </row>
    <row r="50" spans="1:1">
      <c r="A50" s="31"/>
    </row>
    <row r="51" spans="1:1">
      <c r="A51" s="31"/>
    </row>
    <row r="52" spans="1:1">
      <c r="A52" s="31"/>
    </row>
    <row r="53" spans="1:1">
      <c r="A53" s="31"/>
    </row>
    <row r="54" spans="1:1">
      <c r="A54" s="31"/>
    </row>
    <row r="55" spans="1:1">
      <c r="A55" s="31"/>
    </row>
  </sheetData>
  <mergeCells count="1">
    <mergeCell ref="B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U232"/>
  <sheetViews>
    <sheetView topLeftCell="E1" zoomScale="50" zoomScaleNormal="50" workbookViewId="0">
      <selection activeCell="E199" sqref="E199"/>
    </sheetView>
  </sheetViews>
  <sheetFormatPr baseColWidth="10" defaultRowHeight="14.4"/>
  <cols>
    <col min="2" max="2" width="40.44140625" customWidth="1"/>
    <col min="3" max="3" width="74.88671875" customWidth="1"/>
    <col min="4" max="4" width="135" bestFit="1" customWidth="1"/>
    <col min="5" max="5" width="144.6640625" bestFit="1" customWidth="1"/>
  </cols>
  <sheetData>
    <row r="1" spans="1:21" ht="32.4">
      <c r="A1" s="31"/>
      <c r="B1" s="692" t="s">
        <v>53</v>
      </c>
      <c r="C1" s="692"/>
      <c r="D1" s="692"/>
      <c r="E1" s="31"/>
      <c r="F1" s="31"/>
      <c r="G1" s="31"/>
      <c r="H1" s="31"/>
      <c r="I1" s="31"/>
      <c r="J1" s="31"/>
      <c r="K1" s="31"/>
      <c r="L1" s="31"/>
      <c r="M1" s="31"/>
      <c r="N1" s="31"/>
      <c r="O1" s="31"/>
      <c r="P1" s="31"/>
      <c r="Q1" s="31"/>
      <c r="R1" s="31"/>
      <c r="S1" s="31"/>
      <c r="T1" s="31"/>
      <c r="U1" s="31"/>
    </row>
    <row r="2" spans="1:21">
      <c r="A2" s="31"/>
      <c r="B2" s="31"/>
      <c r="C2" s="31"/>
      <c r="D2" s="31"/>
      <c r="E2" s="31"/>
      <c r="F2" s="31"/>
      <c r="G2" s="31"/>
      <c r="H2" s="31"/>
      <c r="I2" s="31"/>
      <c r="J2" s="31"/>
      <c r="K2" s="31"/>
      <c r="L2" s="31"/>
      <c r="M2" s="31"/>
      <c r="N2" s="31"/>
      <c r="O2" s="31"/>
      <c r="P2" s="31"/>
      <c r="Q2" s="31"/>
      <c r="R2" s="31"/>
      <c r="S2" s="31"/>
      <c r="T2" s="31"/>
      <c r="U2" s="31"/>
    </row>
    <row r="3" spans="1:21" ht="30">
      <c r="A3" s="31"/>
      <c r="B3" s="48"/>
      <c r="C3" s="21" t="s">
        <v>46</v>
      </c>
      <c r="D3" s="21" t="s">
        <v>47</v>
      </c>
      <c r="E3" s="31"/>
      <c r="F3" s="31"/>
      <c r="G3" s="31"/>
      <c r="H3" s="31"/>
      <c r="I3" s="31"/>
      <c r="J3" s="31"/>
      <c r="K3" s="31"/>
      <c r="L3" s="31"/>
      <c r="M3" s="31"/>
      <c r="N3" s="31"/>
      <c r="O3" s="31"/>
      <c r="P3" s="31"/>
      <c r="Q3" s="31"/>
      <c r="R3" s="31"/>
      <c r="S3" s="31"/>
      <c r="T3" s="31"/>
      <c r="U3" s="31"/>
    </row>
    <row r="4" spans="1:21" ht="32.4">
      <c r="A4" s="47" t="s">
        <v>72</v>
      </c>
      <c r="B4" s="24" t="s">
        <v>90</v>
      </c>
      <c r="C4" s="29" t="s">
        <v>129</v>
      </c>
      <c r="D4" s="22" t="s">
        <v>86</v>
      </c>
      <c r="E4" s="31"/>
      <c r="F4" s="31"/>
      <c r="G4" s="31"/>
      <c r="H4" s="31"/>
      <c r="I4" s="31"/>
      <c r="J4" s="31"/>
      <c r="K4" s="31"/>
      <c r="L4" s="31"/>
      <c r="M4" s="31"/>
      <c r="N4" s="31"/>
      <c r="O4" s="31"/>
      <c r="P4" s="31"/>
      <c r="Q4" s="31"/>
      <c r="R4" s="31"/>
      <c r="S4" s="31"/>
      <c r="T4" s="31"/>
      <c r="U4" s="31"/>
    </row>
    <row r="5" spans="1:21" ht="64.8">
      <c r="A5" s="47" t="s">
        <v>73</v>
      </c>
      <c r="B5" s="25" t="s">
        <v>49</v>
      </c>
      <c r="C5" s="30" t="s">
        <v>82</v>
      </c>
      <c r="D5" s="23" t="s">
        <v>87</v>
      </c>
      <c r="E5" s="31"/>
      <c r="F5" s="31"/>
      <c r="G5" s="31"/>
      <c r="H5" s="31"/>
      <c r="I5" s="31"/>
      <c r="J5" s="31"/>
      <c r="K5" s="31"/>
      <c r="L5" s="31"/>
      <c r="M5" s="31"/>
      <c r="N5" s="31"/>
      <c r="O5" s="31"/>
      <c r="P5" s="31"/>
      <c r="Q5" s="31"/>
      <c r="R5" s="31"/>
      <c r="S5" s="31"/>
      <c r="T5" s="31"/>
      <c r="U5" s="31"/>
    </row>
    <row r="6" spans="1:21" ht="64.8">
      <c r="A6" s="47" t="s">
        <v>70</v>
      </c>
      <c r="B6" s="26" t="s">
        <v>50</v>
      </c>
      <c r="C6" s="30" t="s">
        <v>83</v>
      </c>
      <c r="D6" s="23" t="s">
        <v>89</v>
      </c>
      <c r="E6" s="31"/>
      <c r="F6" s="31"/>
      <c r="G6" s="31"/>
      <c r="H6" s="31"/>
      <c r="I6" s="31"/>
      <c r="J6" s="31"/>
      <c r="K6" s="31"/>
      <c r="L6" s="31"/>
      <c r="M6" s="31"/>
      <c r="N6" s="31"/>
      <c r="O6" s="31"/>
      <c r="P6" s="31"/>
      <c r="Q6" s="31"/>
      <c r="R6" s="31"/>
      <c r="S6" s="31"/>
      <c r="T6" s="31"/>
      <c r="U6" s="31"/>
    </row>
    <row r="7" spans="1:21" ht="97.2">
      <c r="A7" s="47" t="s">
        <v>5</v>
      </c>
      <c r="B7" s="27" t="s">
        <v>51</v>
      </c>
      <c r="C7" s="30" t="s">
        <v>84</v>
      </c>
      <c r="D7" s="23" t="s">
        <v>88</v>
      </c>
      <c r="E7" s="31"/>
      <c r="F7" s="31"/>
      <c r="G7" s="31"/>
      <c r="H7" s="31"/>
      <c r="I7" s="31"/>
      <c r="J7" s="31"/>
      <c r="K7" s="31"/>
      <c r="L7" s="31"/>
      <c r="M7" s="31"/>
      <c r="N7" s="31"/>
      <c r="O7" s="31"/>
      <c r="P7" s="31"/>
      <c r="Q7" s="31"/>
      <c r="R7" s="31"/>
      <c r="S7" s="31"/>
      <c r="T7" s="31"/>
      <c r="U7" s="31"/>
    </row>
    <row r="8" spans="1:21" ht="64.8">
      <c r="A8" s="47" t="s">
        <v>74</v>
      </c>
      <c r="B8" s="28" t="s">
        <v>52</v>
      </c>
      <c r="C8" s="30" t="s">
        <v>85</v>
      </c>
      <c r="D8" s="23" t="s">
        <v>97</v>
      </c>
      <c r="E8" s="31"/>
      <c r="F8" s="31"/>
      <c r="G8" s="31"/>
      <c r="H8" s="31"/>
      <c r="I8" s="31"/>
      <c r="J8" s="31"/>
      <c r="K8" s="31"/>
      <c r="L8" s="31"/>
      <c r="M8" s="31"/>
      <c r="N8" s="31"/>
      <c r="O8" s="31"/>
      <c r="P8" s="31"/>
      <c r="Q8" s="31"/>
      <c r="R8" s="31"/>
      <c r="S8" s="31"/>
      <c r="T8" s="31"/>
      <c r="U8" s="31"/>
    </row>
    <row r="9" spans="1:21" ht="20.399999999999999">
      <c r="A9" s="47"/>
      <c r="B9" s="47"/>
      <c r="C9" s="49"/>
      <c r="D9" s="49"/>
      <c r="E9" s="31"/>
      <c r="F9" s="31"/>
      <c r="G9" s="31"/>
      <c r="H9" s="31"/>
      <c r="I9" s="31"/>
      <c r="J9" s="31"/>
      <c r="K9" s="31"/>
      <c r="L9" s="31"/>
      <c r="M9" s="31"/>
      <c r="N9" s="31"/>
      <c r="O9" s="31"/>
      <c r="P9" s="31"/>
      <c r="Q9" s="31"/>
      <c r="R9" s="31"/>
      <c r="S9" s="31"/>
      <c r="T9" s="31"/>
      <c r="U9" s="31"/>
    </row>
    <row r="10" spans="1:21">
      <c r="A10" s="47"/>
      <c r="B10" s="50"/>
      <c r="C10" s="50"/>
      <c r="D10" s="50"/>
      <c r="E10" s="31"/>
      <c r="F10" s="31"/>
      <c r="G10" s="31"/>
      <c r="H10" s="31"/>
      <c r="I10" s="31"/>
      <c r="J10" s="31"/>
      <c r="K10" s="31"/>
      <c r="L10" s="31"/>
      <c r="M10" s="31"/>
      <c r="N10" s="31"/>
      <c r="O10" s="31"/>
      <c r="P10" s="31"/>
      <c r="Q10" s="31"/>
      <c r="R10" s="31"/>
      <c r="S10" s="31"/>
      <c r="T10" s="31"/>
      <c r="U10" s="31"/>
    </row>
    <row r="11" spans="1:21">
      <c r="A11" s="47"/>
      <c r="B11" s="47" t="s">
        <v>80</v>
      </c>
      <c r="C11" s="47" t="s">
        <v>117</v>
      </c>
      <c r="D11" s="47" t="s">
        <v>124</v>
      </c>
      <c r="E11" s="31"/>
      <c r="F11" s="31"/>
      <c r="G11" s="31"/>
      <c r="H11" s="31"/>
      <c r="I11" s="31"/>
      <c r="J11" s="31"/>
      <c r="K11" s="31"/>
      <c r="L11" s="31"/>
      <c r="M11" s="31"/>
      <c r="N11" s="31"/>
      <c r="O11" s="31"/>
      <c r="P11" s="31"/>
      <c r="Q11" s="31"/>
      <c r="R11" s="31"/>
      <c r="S11" s="31"/>
      <c r="T11" s="31"/>
      <c r="U11" s="31"/>
    </row>
    <row r="12" spans="1:21">
      <c r="A12" s="47"/>
      <c r="B12" s="47" t="s">
        <v>78</v>
      </c>
      <c r="C12" s="47" t="s">
        <v>121</v>
      </c>
      <c r="D12" s="47" t="s">
        <v>125</v>
      </c>
      <c r="E12" s="31"/>
      <c r="F12" s="31"/>
      <c r="G12" s="31"/>
      <c r="H12" s="31"/>
      <c r="I12" s="31"/>
      <c r="J12" s="31"/>
      <c r="K12" s="31"/>
      <c r="L12" s="31"/>
      <c r="M12" s="31"/>
      <c r="N12" s="31"/>
      <c r="O12" s="31"/>
      <c r="P12" s="31"/>
      <c r="Q12" s="31"/>
      <c r="R12" s="31"/>
      <c r="S12" s="31"/>
      <c r="T12" s="31"/>
      <c r="U12" s="31"/>
    </row>
    <row r="13" spans="1:21">
      <c r="A13" s="47"/>
      <c r="B13" s="47"/>
      <c r="C13" s="47" t="s">
        <v>120</v>
      </c>
      <c r="D13" s="47" t="s">
        <v>126</v>
      </c>
      <c r="E13" s="31"/>
      <c r="F13" s="31"/>
      <c r="G13" s="31"/>
      <c r="H13" s="31"/>
      <c r="I13" s="31"/>
      <c r="J13" s="31"/>
      <c r="K13" s="31"/>
      <c r="L13" s="31"/>
      <c r="M13" s="31"/>
      <c r="N13" s="31"/>
      <c r="O13" s="31"/>
      <c r="P13" s="31"/>
      <c r="Q13" s="31"/>
      <c r="R13" s="31"/>
      <c r="S13" s="31"/>
      <c r="T13" s="31"/>
      <c r="U13" s="31"/>
    </row>
    <row r="14" spans="1:21">
      <c r="A14" s="47"/>
      <c r="B14" s="47"/>
      <c r="C14" s="47" t="s">
        <v>122</v>
      </c>
      <c r="D14" s="47" t="s">
        <v>127</v>
      </c>
      <c r="E14" s="31"/>
      <c r="F14" s="31"/>
      <c r="G14" s="31"/>
      <c r="H14" s="31"/>
      <c r="I14" s="31"/>
      <c r="J14" s="31"/>
      <c r="K14" s="31"/>
      <c r="L14" s="31"/>
      <c r="M14" s="31"/>
      <c r="N14" s="31"/>
      <c r="O14" s="31"/>
      <c r="P14" s="31"/>
      <c r="Q14" s="31"/>
      <c r="R14" s="31"/>
      <c r="S14" s="31"/>
      <c r="T14" s="31"/>
      <c r="U14" s="31"/>
    </row>
    <row r="15" spans="1:21">
      <c r="A15" s="47"/>
      <c r="B15" s="47"/>
      <c r="C15" s="47" t="s">
        <v>123</v>
      </c>
      <c r="D15" s="47" t="s">
        <v>128</v>
      </c>
      <c r="E15" s="31"/>
      <c r="F15" s="31"/>
      <c r="G15" s="31"/>
      <c r="H15" s="31"/>
      <c r="I15" s="31"/>
      <c r="J15" s="31"/>
      <c r="K15" s="31"/>
      <c r="L15" s="31"/>
      <c r="M15" s="31"/>
      <c r="N15" s="31"/>
      <c r="O15" s="31"/>
      <c r="P15" s="31"/>
      <c r="Q15" s="31"/>
      <c r="R15" s="31"/>
      <c r="S15" s="31"/>
      <c r="T15" s="31"/>
      <c r="U15" s="31"/>
    </row>
    <row r="16" spans="1:21">
      <c r="A16" s="47"/>
      <c r="B16" s="47"/>
      <c r="C16" s="47"/>
      <c r="D16" s="47"/>
      <c r="E16" s="31"/>
      <c r="F16" s="31"/>
      <c r="G16" s="31"/>
      <c r="H16" s="31"/>
      <c r="I16" s="31"/>
      <c r="J16" s="31"/>
      <c r="K16" s="31"/>
      <c r="L16" s="31"/>
      <c r="M16" s="31"/>
      <c r="N16" s="31"/>
      <c r="O16" s="31"/>
    </row>
    <row r="17" spans="1:15">
      <c r="A17" s="47"/>
      <c r="B17" s="47"/>
      <c r="C17" s="47"/>
      <c r="D17" s="47"/>
      <c r="E17" s="31"/>
      <c r="F17" s="31"/>
      <c r="G17" s="31"/>
      <c r="H17" s="31"/>
      <c r="I17" s="31"/>
      <c r="J17" s="31"/>
      <c r="K17" s="31"/>
      <c r="L17" s="31"/>
      <c r="M17" s="31"/>
      <c r="N17" s="31"/>
      <c r="O17" s="31"/>
    </row>
    <row r="18" spans="1:15">
      <c r="A18" s="47"/>
      <c r="B18" s="51"/>
      <c r="C18" s="51"/>
      <c r="D18" s="51"/>
      <c r="E18" s="31"/>
      <c r="F18" s="31"/>
      <c r="G18" s="31"/>
      <c r="H18" s="31"/>
      <c r="I18" s="31"/>
      <c r="J18" s="31"/>
      <c r="K18" s="31"/>
      <c r="L18" s="31"/>
      <c r="M18" s="31"/>
      <c r="N18" s="31"/>
      <c r="O18" s="31"/>
    </row>
    <row r="19" spans="1:15">
      <c r="A19" s="47"/>
      <c r="B19" s="51"/>
      <c r="C19" s="51"/>
      <c r="D19" s="51"/>
      <c r="E19" s="31"/>
      <c r="F19" s="31"/>
      <c r="G19" s="31"/>
      <c r="H19" s="31"/>
      <c r="I19" s="31"/>
      <c r="J19" s="31"/>
      <c r="K19" s="31"/>
      <c r="L19" s="31"/>
      <c r="M19" s="31"/>
      <c r="N19" s="31"/>
      <c r="O19" s="31"/>
    </row>
    <row r="20" spans="1:15">
      <c r="A20" s="47"/>
      <c r="B20" s="51"/>
      <c r="C20" s="51"/>
      <c r="D20" s="51"/>
      <c r="E20" s="31"/>
      <c r="F20" s="31"/>
      <c r="G20" s="31"/>
      <c r="H20" s="31"/>
      <c r="I20" s="31"/>
      <c r="J20" s="31"/>
      <c r="K20" s="31"/>
      <c r="L20" s="31"/>
      <c r="M20" s="31"/>
      <c r="N20" s="31"/>
      <c r="O20" s="31"/>
    </row>
    <row r="21" spans="1:15">
      <c r="A21" s="47"/>
      <c r="B21" s="51"/>
      <c r="C21" s="51"/>
      <c r="D21" s="51"/>
      <c r="E21" s="31"/>
      <c r="F21" s="31"/>
      <c r="G21" s="31"/>
      <c r="H21" s="31"/>
      <c r="I21" s="31"/>
      <c r="J21" s="31"/>
      <c r="K21" s="31"/>
      <c r="L21" s="31"/>
      <c r="M21" s="31"/>
      <c r="N21" s="31"/>
      <c r="O21" s="31"/>
    </row>
    <row r="22" spans="1:15" ht="20.399999999999999">
      <c r="A22" s="47"/>
      <c r="B22" s="47"/>
      <c r="C22" s="49"/>
      <c r="D22" s="49"/>
      <c r="E22" s="31"/>
      <c r="F22" s="31"/>
      <c r="G22" s="31"/>
      <c r="H22" s="31"/>
      <c r="I22" s="31"/>
      <c r="J22" s="31"/>
      <c r="K22" s="31"/>
      <c r="L22" s="31"/>
      <c r="M22" s="31"/>
      <c r="N22" s="31"/>
      <c r="O22" s="31"/>
    </row>
    <row r="23" spans="1:15" ht="20.399999999999999">
      <c r="A23" s="47"/>
      <c r="B23" s="47"/>
      <c r="C23" s="49"/>
      <c r="D23" s="49"/>
      <c r="E23" s="31"/>
      <c r="F23" s="31"/>
      <c r="G23" s="31"/>
      <c r="H23" s="31"/>
      <c r="I23" s="31"/>
      <c r="J23" s="31"/>
      <c r="K23" s="31"/>
      <c r="L23" s="31"/>
      <c r="M23" s="31"/>
      <c r="N23" s="31"/>
      <c r="O23" s="31"/>
    </row>
    <row r="24" spans="1:15" ht="20.399999999999999">
      <c r="A24" s="47"/>
      <c r="B24" s="47"/>
      <c r="C24" s="49"/>
      <c r="D24" s="49"/>
      <c r="E24" s="31"/>
      <c r="F24" s="31"/>
      <c r="G24" s="31"/>
      <c r="H24" s="31"/>
      <c r="I24" s="31"/>
      <c r="J24" s="31"/>
      <c r="K24" s="31"/>
      <c r="L24" s="31"/>
      <c r="M24" s="31"/>
      <c r="N24" s="31"/>
      <c r="O24" s="31"/>
    </row>
    <row r="25" spans="1:15" ht="20.399999999999999">
      <c r="A25" s="47"/>
      <c r="B25" s="47"/>
      <c r="C25" s="49"/>
      <c r="D25" s="49"/>
      <c r="E25" s="31"/>
      <c r="F25" s="31"/>
      <c r="G25" s="31"/>
      <c r="H25" s="31"/>
      <c r="I25" s="31"/>
      <c r="J25" s="31"/>
      <c r="K25" s="31"/>
      <c r="L25" s="31"/>
      <c r="M25" s="31"/>
      <c r="N25" s="31"/>
      <c r="O25" s="31"/>
    </row>
    <row r="26" spans="1:15" ht="20.399999999999999">
      <c r="A26" s="47"/>
      <c r="B26" s="47"/>
      <c r="C26" s="49"/>
      <c r="D26" s="49"/>
      <c r="E26" s="31"/>
      <c r="F26" s="31"/>
      <c r="G26" s="31"/>
      <c r="H26" s="31"/>
      <c r="I26" s="31"/>
      <c r="J26" s="31"/>
      <c r="K26" s="31"/>
      <c r="L26" s="31"/>
      <c r="M26" s="31"/>
      <c r="N26" s="31"/>
      <c r="O26" s="31"/>
    </row>
    <row r="27" spans="1:15" ht="20.399999999999999">
      <c r="A27" s="47"/>
      <c r="B27" s="47"/>
      <c r="C27" s="49"/>
      <c r="D27" s="49"/>
      <c r="E27" s="31"/>
      <c r="F27" s="31"/>
      <c r="G27" s="31"/>
      <c r="H27" s="31"/>
      <c r="I27" s="31"/>
      <c r="J27" s="31"/>
      <c r="K27" s="31"/>
      <c r="L27" s="31"/>
      <c r="M27" s="31"/>
      <c r="N27" s="31"/>
      <c r="O27" s="31"/>
    </row>
    <row r="28" spans="1:15" ht="20.399999999999999">
      <c r="A28" s="47"/>
      <c r="B28" s="47"/>
      <c r="C28" s="49"/>
      <c r="D28" s="49"/>
      <c r="E28" s="31"/>
      <c r="F28" s="31"/>
      <c r="G28" s="31"/>
      <c r="H28" s="31"/>
      <c r="I28" s="31"/>
      <c r="J28" s="31"/>
      <c r="K28" s="31"/>
      <c r="L28" s="31"/>
      <c r="M28" s="31"/>
      <c r="N28" s="31"/>
      <c r="O28" s="31"/>
    </row>
    <row r="29" spans="1:15" ht="20.399999999999999">
      <c r="A29" s="47"/>
      <c r="B29" s="47"/>
      <c r="C29" s="49"/>
      <c r="D29" s="49"/>
      <c r="E29" s="31"/>
      <c r="F29" s="31"/>
      <c r="G29" s="31"/>
      <c r="H29" s="31"/>
      <c r="I29" s="31"/>
      <c r="J29" s="31"/>
      <c r="K29" s="31"/>
      <c r="L29" s="31"/>
      <c r="M29" s="31"/>
      <c r="N29" s="31"/>
      <c r="O29" s="31"/>
    </row>
    <row r="30" spans="1:15" ht="20.399999999999999">
      <c r="A30" s="47"/>
      <c r="B30" s="47"/>
      <c r="C30" s="49"/>
      <c r="D30" s="49"/>
      <c r="E30" s="31"/>
      <c r="F30" s="31"/>
      <c r="G30" s="31"/>
      <c r="H30" s="31"/>
      <c r="I30" s="31"/>
      <c r="J30" s="31"/>
      <c r="K30" s="31"/>
      <c r="L30" s="31"/>
      <c r="M30" s="31"/>
      <c r="N30" s="31"/>
      <c r="O30" s="31"/>
    </row>
    <row r="31" spans="1:15" ht="20.399999999999999">
      <c r="A31" s="47"/>
      <c r="B31" s="47"/>
      <c r="C31" s="49"/>
      <c r="D31" s="49"/>
      <c r="E31" s="31"/>
      <c r="F31" s="31"/>
      <c r="G31" s="31"/>
      <c r="H31" s="31"/>
      <c r="I31" s="31"/>
      <c r="J31" s="31"/>
      <c r="K31" s="31"/>
      <c r="L31" s="31"/>
      <c r="M31" s="31"/>
      <c r="N31" s="31"/>
      <c r="O31" s="31"/>
    </row>
    <row r="32" spans="1:15" ht="20.399999999999999">
      <c r="A32" s="47"/>
      <c r="B32" s="47"/>
      <c r="C32" s="49"/>
      <c r="D32" s="49"/>
      <c r="E32" s="31"/>
      <c r="F32" s="31"/>
      <c r="G32" s="31"/>
      <c r="H32" s="31"/>
      <c r="I32" s="31"/>
      <c r="J32" s="31"/>
      <c r="K32" s="31"/>
      <c r="L32" s="31"/>
      <c r="M32" s="31"/>
      <c r="N32" s="31"/>
      <c r="O32" s="31"/>
    </row>
    <row r="33" spans="1:15" ht="20.399999999999999">
      <c r="A33" s="47"/>
      <c r="B33" s="47"/>
      <c r="C33" s="49"/>
      <c r="D33" s="49"/>
      <c r="E33" s="31"/>
      <c r="F33" s="31"/>
      <c r="G33" s="31"/>
      <c r="H33" s="31"/>
      <c r="I33" s="31"/>
      <c r="J33" s="31"/>
      <c r="K33" s="31"/>
      <c r="L33" s="31"/>
      <c r="M33" s="31"/>
      <c r="N33" s="31"/>
      <c r="O33" s="31"/>
    </row>
    <row r="34" spans="1:15" ht="20.399999999999999">
      <c r="A34" s="47"/>
      <c r="B34" s="47"/>
      <c r="C34" s="49"/>
      <c r="D34" s="49"/>
      <c r="E34" s="31"/>
      <c r="F34" s="31"/>
      <c r="G34" s="31"/>
      <c r="H34" s="31"/>
      <c r="I34" s="31"/>
      <c r="J34" s="31"/>
      <c r="K34" s="31"/>
      <c r="L34" s="31"/>
      <c r="M34" s="31"/>
      <c r="N34" s="31"/>
      <c r="O34" s="31"/>
    </row>
    <row r="35" spans="1:15" ht="20.399999999999999">
      <c r="A35" s="47"/>
      <c r="B35" s="47"/>
      <c r="C35" s="49"/>
      <c r="D35" s="49"/>
      <c r="E35" s="31"/>
      <c r="F35" s="31"/>
      <c r="G35" s="31"/>
      <c r="H35" s="31"/>
      <c r="I35" s="31"/>
      <c r="J35" s="31"/>
      <c r="K35" s="31"/>
      <c r="L35" s="31"/>
      <c r="M35" s="31"/>
      <c r="N35" s="31"/>
      <c r="O35" s="31"/>
    </row>
    <row r="36" spans="1:15" ht="20.399999999999999">
      <c r="A36" s="47"/>
      <c r="B36" s="47"/>
      <c r="C36" s="49"/>
      <c r="D36" s="49"/>
      <c r="E36" s="31"/>
      <c r="F36" s="31"/>
      <c r="G36" s="31"/>
      <c r="H36" s="31"/>
      <c r="I36" s="31"/>
      <c r="J36" s="31"/>
      <c r="K36" s="31"/>
      <c r="L36" s="31"/>
      <c r="M36" s="31"/>
      <c r="N36" s="31"/>
      <c r="O36" s="31"/>
    </row>
    <row r="37" spans="1:15" ht="20.399999999999999">
      <c r="A37" s="47"/>
      <c r="B37" s="47"/>
      <c r="C37" s="49"/>
      <c r="D37" s="49"/>
      <c r="E37" s="31"/>
      <c r="F37" s="31"/>
      <c r="G37" s="31"/>
      <c r="H37" s="31"/>
      <c r="I37" s="31"/>
      <c r="J37" s="31"/>
      <c r="K37" s="31"/>
      <c r="L37" s="31"/>
      <c r="M37" s="31"/>
      <c r="N37" s="31"/>
      <c r="O37" s="31"/>
    </row>
    <row r="38" spans="1:15" ht="20.399999999999999">
      <c r="A38" s="47"/>
      <c r="B38" s="47"/>
      <c r="C38" s="49"/>
      <c r="D38" s="49"/>
      <c r="E38" s="31"/>
      <c r="F38" s="31"/>
      <c r="G38" s="31"/>
      <c r="H38" s="31"/>
      <c r="I38" s="31"/>
      <c r="J38" s="31"/>
      <c r="K38" s="31"/>
      <c r="L38" s="31"/>
      <c r="M38" s="31"/>
      <c r="N38" s="31"/>
      <c r="O38" s="31"/>
    </row>
    <row r="39" spans="1:15" ht="20.399999999999999">
      <c r="A39" s="47"/>
      <c r="B39" s="47"/>
      <c r="C39" s="49"/>
      <c r="D39" s="49"/>
      <c r="E39" s="31"/>
      <c r="F39" s="31"/>
      <c r="G39" s="31"/>
      <c r="H39" s="31"/>
      <c r="I39" s="31"/>
      <c r="J39" s="31"/>
      <c r="K39" s="31"/>
      <c r="L39" s="31"/>
      <c r="M39" s="31"/>
      <c r="N39" s="31"/>
      <c r="O39" s="31"/>
    </row>
    <row r="40" spans="1:15" ht="20.399999999999999">
      <c r="A40" s="47"/>
      <c r="B40" s="47"/>
      <c r="C40" s="49"/>
      <c r="D40" s="49"/>
      <c r="E40" s="31"/>
      <c r="F40" s="31"/>
      <c r="G40" s="31"/>
      <c r="H40" s="31"/>
      <c r="I40" s="31"/>
      <c r="J40" s="31"/>
      <c r="K40" s="31"/>
      <c r="L40" s="31"/>
      <c r="M40" s="31"/>
      <c r="N40" s="31"/>
      <c r="O40" s="31"/>
    </row>
    <row r="41" spans="1:15" ht="20.399999999999999">
      <c r="A41" s="47"/>
      <c r="B41" s="47"/>
      <c r="C41" s="49"/>
      <c r="D41" s="49"/>
      <c r="E41" s="31"/>
      <c r="F41" s="31"/>
      <c r="G41" s="31"/>
      <c r="H41" s="31"/>
      <c r="I41" s="31"/>
      <c r="J41" s="31"/>
      <c r="K41" s="31"/>
      <c r="L41" s="31"/>
      <c r="M41" s="31"/>
      <c r="N41" s="31"/>
      <c r="O41" s="31"/>
    </row>
    <row r="42" spans="1:15" ht="20.399999999999999">
      <c r="A42" s="47"/>
      <c r="B42" s="47"/>
      <c r="C42" s="49"/>
      <c r="D42" s="49"/>
      <c r="E42" s="31"/>
      <c r="F42" s="31"/>
      <c r="G42" s="31"/>
      <c r="H42" s="31"/>
      <c r="I42" s="31"/>
      <c r="J42" s="31"/>
      <c r="K42" s="31"/>
      <c r="L42" s="31"/>
      <c r="M42" s="31"/>
      <c r="N42" s="31"/>
      <c r="O42" s="31"/>
    </row>
    <row r="43" spans="1:15" ht="20.399999999999999">
      <c r="A43" s="47"/>
      <c r="B43" s="47"/>
      <c r="C43" s="49"/>
      <c r="D43" s="49"/>
      <c r="E43" s="31"/>
      <c r="F43" s="31"/>
      <c r="G43" s="31"/>
      <c r="H43" s="31"/>
      <c r="I43" s="31"/>
      <c r="J43" s="31"/>
      <c r="K43" s="31"/>
      <c r="L43" s="31"/>
      <c r="M43" s="31"/>
      <c r="N43" s="31"/>
      <c r="O43" s="31"/>
    </row>
    <row r="44" spans="1:15" ht="20.399999999999999">
      <c r="A44" s="47"/>
      <c r="B44" s="47"/>
      <c r="C44" s="49"/>
      <c r="D44" s="49"/>
      <c r="E44" s="31"/>
      <c r="F44" s="31"/>
      <c r="G44" s="31"/>
      <c r="H44" s="31"/>
      <c r="I44" s="31"/>
      <c r="J44" s="31"/>
      <c r="K44" s="31"/>
      <c r="L44" s="31"/>
      <c r="M44" s="31"/>
      <c r="N44" s="31"/>
      <c r="O44" s="31"/>
    </row>
    <row r="45" spans="1:15" ht="20.399999999999999">
      <c r="A45" s="47"/>
      <c r="B45" s="47"/>
      <c r="C45" s="49"/>
      <c r="D45" s="49"/>
      <c r="E45" s="31"/>
      <c r="F45" s="31"/>
      <c r="G45" s="31"/>
      <c r="H45" s="31"/>
      <c r="I45" s="31"/>
      <c r="J45" s="31"/>
      <c r="K45" s="31"/>
      <c r="L45" s="31"/>
      <c r="M45" s="31"/>
      <c r="N45" s="31"/>
      <c r="O45" s="31"/>
    </row>
    <row r="46" spans="1:15" ht="20.399999999999999">
      <c r="A46" s="47"/>
      <c r="B46" s="47"/>
      <c r="C46" s="49"/>
      <c r="D46" s="49"/>
      <c r="E46" s="31"/>
      <c r="F46" s="31"/>
      <c r="G46" s="31"/>
      <c r="H46" s="31"/>
      <c r="I46" s="31"/>
      <c r="J46" s="31"/>
      <c r="K46" s="31"/>
      <c r="L46" s="31"/>
      <c r="M46" s="31"/>
      <c r="N46" s="31"/>
      <c r="O46" s="31"/>
    </row>
    <row r="47" spans="1:15" ht="20.399999999999999">
      <c r="A47" s="47"/>
      <c r="B47" s="47"/>
      <c r="C47" s="49"/>
      <c r="D47" s="49"/>
      <c r="E47" s="31"/>
      <c r="F47" s="31"/>
      <c r="G47" s="31"/>
      <c r="H47" s="31"/>
      <c r="I47" s="31"/>
      <c r="J47" s="31"/>
      <c r="K47" s="31"/>
      <c r="L47" s="31"/>
      <c r="M47" s="31"/>
      <c r="N47" s="31"/>
      <c r="O47" s="31"/>
    </row>
    <row r="48" spans="1:15" ht="20.399999999999999">
      <c r="A48" s="47"/>
      <c r="B48" s="47"/>
      <c r="C48" s="49"/>
      <c r="D48" s="49"/>
      <c r="E48" s="31"/>
      <c r="F48" s="31"/>
      <c r="G48" s="31"/>
      <c r="H48" s="31"/>
      <c r="I48" s="31"/>
      <c r="J48" s="31"/>
      <c r="K48" s="31"/>
      <c r="L48" s="31"/>
      <c r="M48" s="31"/>
      <c r="N48" s="31"/>
      <c r="O48" s="31"/>
    </row>
    <row r="49" spans="1:15" ht="20.399999999999999">
      <c r="A49" s="47"/>
      <c r="B49" s="47"/>
      <c r="C49" s="49"/>
      <c r="D49" s="49"/>
      <c r="E49" s="31"/>
      <c r="F49" s="31"/>
      <c r="G49" s="31"/>
      <c r="H49" s="31"/>
      <c r="I49" s="31"/>
      <c r="J49" s="31"/>
      <c r="K49" s="31"/>
      <c r="L49" s="31"/>
      <c r="M49" s="31"/>
      <c r="N49" s="31"/>
      <c r="O49" s="31"/>
    </row>
    <row r="50" spans="1:15" ht="20.399999999999999">
      <c r="A50" s="47"/>
      <c r="B50" s="47"/>
      <c r="C50" s="49"/>
      <c r="D50" s="49"/>
      <c r="E50" s="31"/>
      <c r="F50" s="31"/>
      <c r="G50" s="31"/>
      <c r="H50" s="31"/>
      <c r="I50" s="31"/>
      <c r="J50" s="31"/>
      <c r="K50" s="31"/>
      <c r="L50" s="31"/>
      <c r="M50" s="31"/>
      <c r="N50" s="31"/>
      <c r="O50" s="31"/>
    </row>
    <row r="51" spans="1:15" ht="20.399999999999999">
      <c r="A51" s="47"/>
      <c r="B51" s="47"/>
      <c r="C51" s="49"/>
      <c r="D51" s="49"/>
      <c r="E51" s="31"/>
      <c r="F51" s="31"/>
      <c r="G51" s="31"/>
      <c r="H51" s="31"/>
      <c r="I51" s="31"/>
      <c r="J51" s="31"/>
      <c r="K51" s="31"/>
      <c r="L51" s="31"/>
      <c r="M51" s="31"/>
      <c r="N51" s="31"/>
      <c r="O51" s="31"/>
    </row>
    <row r="52" spans="1:15" ht="20.399999999999999">
      <c r="A52" s="47"/>
      <c r="B52" s="15"/>
      <c r="C52" s="20"/>
      <c r="D52" s="20"/>
    </row>
    <row r="53" spans="1:15" ht="20.399999999999999">
      <c r="A53" s="47"/>
      <c r="B53" s="15"/>
      <c r="C53" s="20"/>
      <c r="D53" s="20"/>
    </row>
    <row r="54" spans="1:15" ht="20.399999999999999">
      <c r="A54" s="47"/>
      <c r="B54" s="15"/>
      <c r="C54" s="20"/>
      <c r="D54" s="20"/>
    </row>
    <row r="55" spans="1:15" ht="20.399999999999999">
      <c r="A55" s="47"/>
      <c r="B55" s="15"/>
      <c r="C55" s="20"/>
      <c r="D55" s="20"/>
    </row>
    <row r="56" spans="1:15" ht="20.399999999999999">
      <c r="A56" s="47"/>
      <c r="B56" s="15"/>
      <c r="C56" s="20"/>
      <c r="D56" s="20"/>
    </row>
    <row r="57" spans="1:15" ht="20.399999999999999">
      <c r="A57" s="47"/>
      <c r="B57" s="15"/>
      <c r="C57" s="20"/>
      <c r="D57" s="20"/>
    </row>
    <row r="58" spans="1:15" ht="20.399999999999999">
      <c r="A58" s="47"/>
      <c r="B58" s="15"/>
      <c r="C58" s="20"/>
      <c r="D58" s="20"/>
    </row>
    <row r="59" spans="1:15" ht="20.399999999999999">
      <c r="A59" s="47"/>
      <c r="B59" s="15"/>
      <c r="C59" s="20"/>
      <c r="D59" s="20"/>
    </row>
    <row r="60" spans="1:15" ht="20.399999999999999">
      <c r="A60" s="47"/>
      <c r="B60" s="15"/>
      <c r="C60" s="20"/>
      <c r="D60" s="20"/>
    </row>
    <row r="61" spans="1:15" ht="20.399999999999999">
      <c r="A61" s="47"/>
      <c r="B61" s="15"/>
      <c r="C61" s="20"/>
      <c r="D61" s="20"/>
    </row>
    <row r="62" spans="1:15" ht="20.399999999999999">
      <c r="A62" s="47"/>
      <c r="B62" s="15"/>
      <c r="C62" s="20"/>
      <c r="D62" s="20"/>
    </row>
    <row r="63" spans="1:15" ht="20.399999999999999">
      <c r="A63" s="47"/>
      <c r="B63" s="15"/>
      <c r="C63" s="20"/>
      <c r="D63" s="20"/>
    </row>
    <row r="64" spans="1:15" ht="20.399999999999999">
      <c r="A64" s="47"/>
      <c r="B64" s="15"/>
      <c r="C64" s="20"/>
      <c r="D64" s="20"/>
    </row>
    <row r="65" spans="1:4" ht="20.399999999999999">
      <c r="A65" s="47"/>
      <c r="B65" s="15"/>
      <c r="C65" s="20"/>
      <c r="D65" s="20"/>
    </row>
    <row r="66" spans="1:4" ht="20.399999999999999">
      <c r="A66" s="47"/>
      <c r="B66" s="15"/>
      <c r="C66" s="20"/>
      <c r="D66" s="20"/>
    </row>
    <row r="67" spans="1:4" ht="20.399999999999999">
      <c r="A67" s="47"/>
      <c r="B67" s="15"/>
      <c r="C67" s="20"/>
      <c r="D67" s="20"/>
    </row>
    <row r="68" spans="1:4" ht="20.399999999999999">
      <c r="A68" s="47"/>
      <c r="B68" s="15"/>
      <c r="C68" s="20"/>
      <c r="D68" s="20"/>
    </row>
    <row r="69" spans="1:4" ht="20.399999999999999">
      <c r="A69" s="47"/>
      <c r="B69" s="15"/>
      <c r="C69" s="20"/>
      <c r="D69" s="20"/>
    </row>
    <row r="70" spans="1:4" ht="20.399999999999999">
      <c r="A70" s="47"/>
      <c r="B70" s="15"/>
      <c r="C70" s="20"/>
      <c r="D70" s="20"/>
    </row>
    <row r="71" spans="1:4" ht="20.399999999999999">
      <c r="A71" s="47"/>
      <c r="B71" s="15"/>
      <c r="C71" s="20"/>
      <c r="D71" s="20"/>
    </row>
    <row r="72" spans="1:4" ht="20.399999999999999">
      <c r="A72" s="47"/>
      <c r="B72" s="15"/>
      <c r="C72" s="20"/>
      <c r="D72" s="20"/>
    </row>
    <row r="73" spans="1:4" ht="20.399999999999999">
      <c r="A73" s="47"/>
      <c r="B73" s="15"/>
      <c r="C73" s="20"/>
      <c r="D73" s="20"/>
    </row>
    <row r="74" spans="1:4" ht="20.399999999999999">
      <c r="A74" s="47"/>
      <c r="B74" s="15"/>
      <c r="C74" s="20"/>
      <c r="D74" s="20"/>
    </row>
    <row r="75" spans="1:4" ht="20.399999999999999">
      <c r="A75" s="47"/>
      <c r="B75" s="15"/>
      <c r="C75" s="20"/>
      <c r="D75" s="20"/>
    </row>
    <row r="76" spans="1:4" ht="20.399999999999999">
      <c r="A76" s="47"/>
      <c r="B76" s="15"/>
      <c r="C76" s="20"/>
      <c r="D76" s="20"/>
    </row>
    <row r="77" spans="1:4" ht="20.399999999999999">
      <c r="A77" s="47"/>
      <c r="B77" s="15"/>
      <c r="C77" s="20"/>
      <c r="D77" s="20"/>
    </row>
    <row r="78" spans="1:4" ht="20.399999999999999">
      <c r="A78" s="47"/>
      <c r="B78" s="15"/>
      <c r="C78" s="20"/>
      <c r="D78" s="20"/>
    </row>
    <row r="79" spans="1:4" ht="20.399999999999999">
      <c r="A79" s="47"/>
      <c r="B79" s="15"/>
      <c r="C79" s="20"/>
      <c r="D79" s="20"/>
    </row>
    <row r="80" spans="1:4" ht="20.399999999999999">
      <c r="A80" s="47"/>
      <c r="B80" s="15"/>
      <c r="C80" s="20"/>
      <c r="D80" s="20"/>
    </row>
    <row r="81" spans="1:4" ht="20.399999999999999">
      <c r="A81" s="47"/>
      <c r="B81" s="15"/>
      <c r="C81" s="20"/>
      <c r="D81" s="20"/>
    </row>
    <row r="82" spans="1:4" ht="20.399999999999999">
      <c r="A82" s="47"/>
      <c r="B82" s="15"/>
      <c r="C82" s="20"/>
      <c r="D82" s="20"/>
    </row>
    <row r="83" spans="1:4" ht="20.399999999999999">
      <c r="A83" s="47"/>
      <c r="B83" s="15"/>
      <c r="C83" s="20"/>
      <c r="D83" s="20"/>
    </row>
    <row r="84" spans="1:4" ht="20.399999999999999">
      <c r="A84" s="47"/>
      <c r="B84" s="15"/>
      <c r="C84" s="20"/>
      <c r="D84" s="20"/>
    </row>
    <row r="85" spans="1:4" ht="20.399999999999999">
      <c r="A85" s="47"/>
      <c r="B85" s="15"/>
      <c r="C85" s="20"/>
      <c r="D85" s="20"/>
    </row>
    <row r="86" spans="1:4" ht="20.399999999999999">
      <c r="A86" s="47"/>
      <c r="B86" s="15"/>
      <c r="C86" s="20"/>
      <c r="D86" s="20"/>
    </row>
    <row r="87" spans="1:4" ht="20.399999999999999">
      <c r="A87" s="47"/>
      <c r="B87" s="15"/>
      <c r="C87" s="20"/>
      <c r="D87" s="20"/>
    </row>
    <row r="88" spans="1:4" ht="20.399999999999999">
      <c r="A88" s="47"/>
      <c r="B88" s="15"/>
      <c r="C88" s="20"/>
      <c r="D88" s="20"/>
    </row>
    <row r="89" spans="1:4" ht="20.399999999999999">
      <c r="A89" s="47"/>
      <c r="B89" s="15"/>
      <c r="C89" s="20"/>
      <c r="D89" s="20"/>
    </row>
    <row r="90" spans="1:4" ht="20.399999999999999">
      <c r="A90" s="47"/>
      <c r="B90" s="15"/>
      <c r="C90" s="20"/>
      <c r="D90" s="20"/>
    </row>
    <row r="91" spans="1:4" ht="20.399999999999999">
      <c r="A91" s="47"/>
      <c r="B91" s="15"/>
      <c r="C91" s="20"/>
      <c r="D91" s="20"/>
    </row>
    <row r="92" spans="1:4" ht="20.399999999999999">
      <c r="A92" s="47"/>
      <c r="B92" s="15"/>
      <c r="C92" s="20"/>
      <c r="D92" s="20"/>
    </row>
    <row r="93" spans="1:4" ht="20.399999999999999">
      <c r="A93" s="47"/>
      <c r="B93" s="15"/>
      <c r="C93" s="20"/>
      <c r="D93" s="20"/>
    </row>
    <row r="94" spans="1:4" ht="20.399999999999999">
      <c r="A94" s="47"/>
      <c r="B94" s="15"/>
      <c r="C94" s="20"/>
      <c r="D94" s="20"/>
    </row>
    <row r="95" spans="1:4" ht="20.399999999999999">
      <c r="A95" s="47"/>
      <c r="B95" s="15"/>
      <c r="C95" s="20"/>
      <c r="D95" s="20"/>
    </row>
    <row r="96" spans="1:4" ht="20.399999999999999">
      <c r="A96" s="47"/>
      <c r="B96" s="15"/>
      <c r="C96" s="20"/>
      <c r="D96" s="20"/>
    </row>
    <row r="97" spans="1:4" ht="20.399999999999999">
      <c r="A97" s="47"/>
      <c r="B97" s="15"/>
      <c r="C97" s="20"/>
      <c r="D97" s="20"/>
    </row>
    <row r="98" spans="1:4" ht="20.399999999999999">
      <c r="A98" s="47"/>
      <c r="B98" s="15"/>
      <c r="C98" s="20"/>
      <c r="D98" s="20"/>
    </row>
    <row r="99" spans="1:4" ht="20.399999999999999">
      <c r="A99" s="47"/>
      <c r="B99" s="15"/>
      <c r="C99" s="20"/>
      <c r="D99" s="20"/>
    </row>
    <row r="100" spans="1:4" ht="20.399999999999999">
      <c r="A100" s="47"/>
      <c r="B100" s="15"/>
      <c r="C100" s="20"/>
      <c r="D100" s="20"/>
    </row>
    <row r="101" spans="1:4" ht="20.399999999999999">
      <c r="A101" s="47"/>
      <c r="B101" s="15"/>
      <c r="C101" s="20"/>
      <c r="D101" s="20"/>
    </row>
    <row r="102" spans="1:4" ht="20.399999999999999">
      <c r="A102" s="47"/>
      <c r="B102" s="15"/>
      <c r="C102" s="20"/>
      <c r="D102" s="20"/>
    </row>
    <row r="103" spans="1:4" ht="20.399999999999999">
      <c r="A103" s="47"/>
      <c r="B103" s="15"/>
      <c r="C103" s="20"/>
      <c r="D103" s="20"/>
    </row>
    <row r="104" spans="1:4" ht="20.399999999999999">
      <c r="A104" s="47"/>
      <c r="B104" s="15"/>
      <c r="C104" s="20"/>
      <c r="D104" s="20"/>
    </row>
    <row r="105" spans="1:4" ht="20.399999999999999">
      <c r="A105" s="47"/>
      <c r="B105" s="15"/>
      <c r="C105" s="20"/>
      <c r="D105" s="20"/>
    </row>
    <row r="106" spans="1:4" ht="20.399999999999999">
      <c r="A106" s="47"/>
      <c r="B106" s="15"/>
      <c r="C106" s="20"/>
      <c r="D106" s="20"/>
    </row>
    <row r="107" spans="1:4" ht="20.399999999999999">
      <c r="A107" s="47"/>
      <c r="B107" s="15"/>
      <c r="C107" s="20"/>
      <c r="D107" s="20"/>
    </row>
    <row r="108" spans="1:4" ht="20.399999999999999">
      <c r="A108" s="47"/>
      <c r="B108" s="15"/>
      <c r="C108" s="20"/>
      <c r="D108" s="20"/>
    </row>
    <row r="109" spans="1:4" ht="20.399999999999999">
      <c r="A109" s="47"/>
      <c r="B109" s="15"/>
      <c r="C109" s="20"/>
      <c r="D109" s="20"/>
    </row>
    <row r="110" spans="1:4" ht="20.399999999999999">
      <c r="A110" s="47"/>
      <c r="B110" s="15"/>
      <c r="C110" s="20"/>
      <c r="D110" s="20"/>
    </row>
    <row r="111" spans="1:4" ht="20.399999999999999">
      <c r="A111" s="47"/>
      <c r="B111" s="15"/>
      <c r="C111" s="20"/>
      <c r="D111" s="20"/>
    </row>
    <row r="112" spans="1:4" ht="20.399999999999999">
      <c r="A112" s="47"/>
      <c r="B112" s="15"/>
      <c r="C112" s="20"/>
      <c r="D112" s="20"/>
    </row>
    <row r="113" spans="1:4" ht="20.399999999999999">
      <c r="A113" s="47"/>
      <c r="B113" s="15"/>
      <c r="C113" s="20"/>
      <c r="D113" s="20"/>
    </row>
    <row r="114" spans="1:4" ht="20.399999999999999">
      <c r="A114" s="47"/>
      <c r="B114" s="15"/>
      <c r="C114" s="20"/>
      <c r="D114" s="20"/>
    </row>
    <row r="115" spans="1:4" ht="20.399999999999999">
      <c r="A115" s="47"/>
      <c r="B115" s="15"/>
      <c r="C115" s="20"/>
      <c r="D115" s="20"/>
    </row>
    <row r="116" spans="1:4" ht="20.399999999999999">
      <c r="A116" s="47"/>
      <c r="B116" s="15"/>
      <c r="C116" s="20"/>
      <c r="D116" s="20"/>
    </row>
    <row r="117" spans="1:4" ht="20.399999999999999">
      <c r="A117" s="47"/>
      <c r="B117" s="15"/>
      <c r="C117" s="20"/>
      <c r="D117" s="20"/>
    </row>
    <row r="118" spans="1:4" ht="20.399999999999999">
      <c r="A118" s="47"/>
      <c r="B118" s="15"/>
      <c r="C118" s="20"/>
      <c r="D118" s="20"/>
    </row>
    <row r="119" spans="1:4" ht="20.399999999999999">
      <c r="A119" s="47"/>
      <c r="B119" s="15"/>
      <c r="C119" s="20"/>
      <c r="D119" s="20"/>
    </row>
    <row r="120" spans="1:4" ht="20.399999999999999">
      <c r="A120" s="47"/>
      <c r="B120" s="15"/>
      <c r="C120" s="20"/>
      <c r="D120" s="20"/>
    </row>
    <row r="121" spans="1:4" ht="20.399999999999999">
      <c r="A121" s="47"/>
      <c r="B121" s="15"/>
      <c r="C121" s="20"/>
      <c r="D121" s="20"/>
    </row>
    <row r="122" spans="1:4" ht="20.399999999999999">
      <c r="A122" s="47"/>
      <c r="B122" s="15"/>
      <c r="C122" s="20"/>
      <c r="D122" s="20"/>
    </row>
    <row r="123" spans="1:4" ht="20.399999999999999">
      <c r="A123" s="47"/>
      <c r="B123" s="15"/>
      <c r="C123" s="20"/>
      <c r="D123" s="20"/>
    </row>
    <row r="124" spans="1:4" ht="20.399999999999999">
      <c r="A124" s="47"/>
      <c r="B124" s="15"/>
      <c r="C124" s="20"/>
      <c r="D124" s="20"/>
    </row>
    <row r="125" spans="1:4" ht="20.399999999999999">
      <c r="A125" s="47"/>
      <c r="B125" s="15"/>
      <c r="C125" s="20"/>
      <c r="D125" s="20"/>
    </row>
    <row r="126" spans="1:4" ht="20.399999999999999">
      <c r="A126" s="47"/>
      <c r="B126" s="15"/>
      <c r="C126" s="20"/>
      <c r="D126" s="20"/>
    </row>
    <row r="127" spans="1:4" ht="20.399999999999999">
      <c r="A127" s="47"/>
      <c r="B127" s="15"/>
      <c r="C127" s="20"/>
      <c r="D127" s="20"/>
    </row>
    <row r="128" spans="1:4" ht="20.399999999999999">
      <c r="A128" s="47"/>
      <c r="B128" s="15"/>
      <c r="C128" s="20"/>
      <c r="D128" s="20"/>
    </row>
    <row r="129" spans="1:4" ht="20.399999999999999">
      <c r="A129" s="47"/>
      <c r="B129" s="15"/>
      <c r="C129" s="20"/>
      <c r="D129" s="20"/>
    </row>
    <row r="130" spans="1:4" ht="20.399999999999999">
      <c r="A130" s="47"/>
      <c r="B130" s="15"/>
      <c r="C130" s="20"/>
      <c r="D130" s="20"/>
    </row>
    <row r="131" spans="1:4" ht="20.399999999999999">
      <c r="A131" s="47"/>
      <c r="B131" s="15"/>
      <c r="C131" s="20"/>
      <c r="D131" s="20"/>
    </row>
    <row r="132" spans="1:4" ht="20.399999999999999">
      <c r="A132" s="47"/>
      <c r="B132" s="15"/>
      <c r="C132" s="20"/>
      <c r="D132" s="20"/>
    </row>
    <row r="133" spans="1:4" ht="20.399999999999999">
      <c r="A133" s="47"/>
      <c r="B133" s="15"/>
      <c r="C133" s="20"/>
      <c r="D133" s="20"/>
    </row>
    <row r="134" spans="1:4" ht="20.399999999999999">
      <c r="A134" s="47"/>
      <c r="B134" s="15"/>
      <c r="C134" s="20"/>
      <c r="D134" s="20"/>
    </row>
    <row r="135" spans="1:4" ht="20.399999999999999">
      <c r="A135" s="47"/>
      <c r="B135" s="15"/>
      <c r="C135" s="20"/>
      <c r="D135" s="20"/>
    </row>
    <row r="136" spans="1:4" ht="20.399999999999999">
      <c r="A136" s="47"/>
      <c r="B136" s="15"/>
      <c r="C136" s="20"/>
      <c r="D136" s="20"/>
    </row>
    <row r="137" spans="1:4" ht="20.399999999999999">
      <c r="A137" s="47"/>
      <c r="B137" s="15"/>
      <c r="C137" s="20"/>
      <c r="D137" s="20"/>
    </row>
    <row r="138" spans="1:4" ht="20.399999999999999">
      <c r="A138" s="47"/>
      <c r="B138" s="15"/>
      <c r="C138" s="20"/>
      <c r="D138" s="20"/>
    </row>
    <row r="139" spans="1:4" ht="20.399999999999999">
      <c r="A139" s="47"/>
      <c r="B139" s="15"/>
      <c r="C139" s="20"/>
      <c r="D139" s="20"/>
    </row>
    <row r="140" spans="1:4" ht="20.399999999999999">
      <c r="A140" s="47"/>
      <c r="B140" s="15"/>
      <c r="C140" s="20"/>
      <c r="D140" s="20"/>
    </row>
    <row r="141" spans="1:4" ht="20.399999999999999">
      <c r="A141" s="47"/>
      <c r="B141" s="15"/>
      <c r="C141" s="20"/>
      <c r="D141" s="20"/>
    </row>
    <row r="142" spans="1:4" ht="20.399999999999999">
      <c r="A142" s="47"/>
      <c r="B142" s="15"/>
      <c r="C142" s="20"/>
      <c r="D142" s="20"/>
    </row>
    <row r="143" spans="1:4" ht="20.399999999999999">
      <c r="A143" s="47"/>
      <c r="B143" s="15"/>
      <c r="C143" s="20"/>
      <c r="D143" s="20"/>
    </row>
    <row r="144" spans="1:4" ht="20.399999999999999">
      <c r="A144" s="47"/>
      <c r="B144" s="15"/>
      <c r="C144" s="20"/>
      <c r="D144" s="20"/>
    </row>
    <row r="145" spans="1:4" ht="20.399999999999999">
      <c r="A145" s="47"/>
      <c r="B145" s="15"/>
      <c r="C145" s="20"/>
      <c r="D145" s="20"/>
    </row>
    <row r="146" spans="1:4" ht="20.399999999999999">
      <c r="A146" s="47"/>
      <c r="B146" s="15"/>
      <c r="C146" s="20"/>
      <c r="D146" s="20"/>
    </row>
    <row r="147" spans="1:4" ht="20.399999999999999">
      <c r="A147" s="47"/>
      <c r="B147" s="15"/>
      <c r="C147" s="20"/>
      <c r="D147" s="20"/>
    </row>
    <row r="148" spans="1:4" ht="20.399999999999999">
      <c r="A148" s="47"/>
      <c r="B148" s="15"/>
      <c r="C148" s="20"/>
      <c r="D148" s="20"/>
    </row>
    <row r="149" spans="1:4" ht="20.399999999999999">
      <c r="A149" s="47"/>
      <c r="B149" s="15"/>
      <c r="C149" s="20"/>
      <c r="D149" s="20"/>
    </row>
    <row r="150" spans="1:4" ht="20.399999999999999">
      <c r="A150" s="47"/>
      <c r="B150" s="15"/>
      <c r="C150" s="20"/>
      <c r="D150" s="20"/>
    </row>
    <row r="151" spans="1:4" ht="20.399999999999999">
      <c r="A151" s="47"/>
      <c r="B151" s="15"/>
      <c r="C151" s="20"/>
      <c r="D151" s="20"/>
    </row>
    <row r="152" spans="1:4" ht="20.399999999999999">
      <c r="A152" s="47"/>
      <c r="B152" s="15"/>
      <c r="C152" s="20"/>
      <c r="D152" s="20"/>
    </row>
    <row r="153" spans="1:4" ht="20.399999999999999">
      <c r="A153" s="47"/>
      <c r="B153" s="15"/>
      <c r="C153" s="20"/>
      <c r="D153" s="20"/>
    </row>
    <row r="154" spans="1:4" ht="20.399999999999999">
      <c r="A154" s="47"/>
      <c r="B154" s="15"/>
      <c r="C154" s="20"/>
      <c r="D154" s="20"/>
    </row>
    <row r="155" spans="1:4" ht="20.399999999999999">
      <c r="A155" s="47"/>
      <c r="B155" s="15"/>
      <c r="C155" s="20"/>
      <c r="D155" s="20"/>
    </row>
    <row r="156" spans="1:4" ht="20.399999999999999">
      <c r="A156" s="47"/>
      <c r="B156" s="15"/>
      <c r="C156" s="20"/>
      <c r="D156" s="20"/>
    </row>
    <row r="157" spans="1:4" ht="20.399999999999999">
      <c r="A157" s="47"/>
      <c r="B157" s="15"/>
      <c r="C157" s="20"/>
      <c r="D157" s="20"/>
    </row>
    <row r="158" spans="1:4" ht="20.399999999999999">
      <c r="A158" s="47"/>
      <c r="B158" s="15"/>
      <c r="C158" s="20"/>
      <c r="D158" s="20"/>
    </row>
    <row r="159" spans="1:4" ht="20.399999999999999">
      <c r="A159" s="47"/>
      <c r="B159" s="15"/>
      <c r="C159" s="20"/>
      <c r="D159" s="20"/>
    </row>
    <row r="160" spans="1:4" ht="20.399999999999999">
      <c r="A160" s="47"/>
      <c r="B160" s="15"/>
      <c r="C160" s="20"/>
      <c r="D160" s="20"/>
    </row>
    <row r="161" spans="1:4" ht="20.399999999999999">
      <c r="A161" s="47"/>
      <c r="B161" s="15"/>
      <c r="C161" s="20"/>
      <c r="D161" s="20"/>
    </row>
    <row r="162" spans="1:4" ht="20.399999999999999">
      <c r="A162" s="47"/>
      <c r="B162" s="15"/>
      <c r="C162" s="20"/>
      <c r="D162" s="20"/>
    </row>
    <row r="163" spans="1:4" ht="20.399999999999999">
      <c r="A163" s="47"/>
      <c r="B163" s="15"/>
      <c r="C163" s="20"/>
      <c r="D163" s="20"/>
    </row>
    <row r="164" spans="1:4" ht="20.399999999999999">
      <c r="A164" s="47"/>
      <c r="B164" s="15"/>
      <c r="C164" s="20"/>
      <c r="D164" s="20"/>
    </row>
    <row r="165" spans="1:4" ht="20.399999999999999">
      <c r="A165" s="47"/>
      <c r="B165" s="15"/>
      <c r="C165" s="20"/>
      <c r="D165" s="20"/>
    </row>
    <row r="166" spans="1:4" ht="20.399999999999999">
      <c r="A166" s="47"/>
      <c r="B166" s="15"/>
      <c r="C166" s="20"/>
      <c r="D166" s="20"/>
    </row>
    <row r="167" spans="1:4" ht="20.399999999999999">
      <c r="A167" s="47"/>
      <c r="B167" s="15"/>
      <c r="C167" s="20"/>
      <c r="D167" s="20"/>
    </row>
    <row r="168" spans="1:4" ht="20.399999999999999">
      <c r="A168" s="47"/>
      <c r="B168" s="15"/>
      <c r="C168" s="20"/>
      <c r="D168" s="20"/>
    </row>
    <row r="169" spans="1:4" ht="20.399999999999999">
      <c r="A169" s="47"/>
      <c r="B169" s="15"/>
      <c r="C169" s="20"/>
      <c r="D169" s="20"/>
    </row>
    <row r="170" spans="1:4" ht="20.399999999999999">
      <c r="A170" s="47"/>
      <c r="B170" s="15"/>
      <c r="C170" s="20"/>
      <c r="D170" s="20"/>
    </row>
    <row r="171" spans="1:4" ht="20.399999999999999">
      <c r="A171" s="47"/>
      <c r="B171" s="15"/>
      <c r="C171" s="20"/>
      <c r="D171" s="20"/>
    </row>
    <row r="172" spans="1:4" ht="20.399999999999999">
      <c r="A172" s="47"/>
      <c r="B172" s="15"/>
      <c r="C172" s="20"/>
      <c r="D172" s="20"/>
    </row>
    <row r="173" spans="1:4" ht="20.399999999999999">
      <c r="A173" s="47"/>
      <c r="B173" s="15"/>
      <c r="C173" s="20"/>
      <c r="D173" s="20"/>
    </row>
    <row r="174" spans="1:4" ht="20.399999999999999">
      <c r="A174" s="47"/>
      <c r="B174" s="15"/>
      <c r="C174" s="20"/>
      <c r="D174" s="20"/>
    </row>
    <row r="175" spans="1:4" ht="20.399999999999999">
      <c r="A175" s="47"/>
      <c r="B175" s="15"/>
      <c r="C175" s="20"/>
      <c r="D175" s="20"/>
    </row>
    <row r="176" spans="1:4" ht="20.399999999999999">
      <c r="A176" s="47"/>
      <c r="B176" s="15"/>
      <c r="C176" s="20"/>
      <c r="D176" s="20"/>
    </row>
    <row r="177" spans="1:4" ht="20.399999999999999">
      <c r="A177" s="47"/>
      <c r="B177" s="15"/>
      <c r="C177" s="20"/>
      <c r="D177" s="20"/>
    </row>
    <row r="178" spans="1:4" ht="20.399999999999999">
      <c r="A178" s="47"/>
      <c r="B178" s="15"/>
      <c r="C178" s="20"/>
      <c r="D178" s="20"/>
    </row>
    <row r="179" spans="1:4" ht="20.399999999999999">
      <c r="A179" s="47"/>
      <c r="B179" s="15"/>
      <c r="C179" s="20"/>
      <c r="D179" s="20"/>
    </row>
    <row r="180" spans="1:4" ht="20.399999999999999">
      <c r="A180" s="47"/>
      <c r="B180" s="15"/>
      <c r="C180" s="20"/>
      <c r="D180" s="20"/>
    </row>
    <row r="181" spans="1:4" ht="20.399999999999999">
      <c r="A181" s="47"/>
      <c r="B181" s="15"/>
      <c r="C181" s="20"/>
      <c r="D181" s="20"/>
    </row>
    <row r="182" spans="1:4" ht="20.399999999999999">
      <c r="A182" s="47"/>
      <c r="B182" s="15"/>
      <c r="C182" s="20"/>
      <c r="D182" s="20"/>
    </row>
    <row r="183" spans="1:4" ht="20.399999999999999">
      <c r="A183" s="47"/>
      <c r="B183" s="15"/>
      <c r="C183" s="20"/>
      <c r="D183" s="20"/>
    </row>
    <row r="184" spans="1:4" ht="20.399999999999999">
      <c r="A184" s="47"/>
      <c r="B184" s="15"/>
      <c r="C184" s="20"/>
      <c r="D184" s="20"/>
    </row>
    <row r="185" spans="1:4" ht="20.399999999999999">
      <c r="A185" s="47"/>
      <c r="B185" s="15"/>
      <c r="C185" s="20"/>
      <c r="D185" s="20"/>
    </row>
    <row r="186" spans="1:4" ht="20.399999999999999">
      <c r="A186" s="47"/>
      <c r="B186" s="15"/>
      <c r="C186" s="20"/>
      <c r="D186" s="20"/>
    </row>
    <row r="187" spans="1:4" ht="20.399999999999999">
      <c r="A187" s="47"/>
      <c r="B187" s="15"/>
      <c r="C187" s="20"/>
      <c r="D187" s="20"/>
    </row>
    <row r="188" spans="1:4" ht="20.399999999999999">
      <c r="A188" s="47"/>
      <c r="B188" s="15"/>
      <c r="C188" s="20"/>
      <c r="D188" s="20"/>
    </row>
    <row r="189" spans="1:4" ht="20.399999999999999">
      <c r="A189" s="47"/>
      <c r="B189" s="15"/>
      <c r="C189" s="20"/>
      <c r="D189" s="20"/>
    </row>
    <row r="190" spans="1:4" ht="20.399999999999999">
      <c r="A190" s="47"/>
      <c r="B190" s="15"/>
      <c r="C190" s="20"/>
      <c r="D190" s="20"/>
    </row>
    <row r="191" spans="1:4" ht="20.399999999999999">
      <c r="A191" s="47"/>
      <c r="B191" s="15"/>
      <c r="C191" s="20"/>
      <c r="D191" s="20"/>
    </row>
    <row r="192" spans="1:4" ht="20.399999999999999">
      <c r="A192" s="47"/>
      <c r="B192" s="15"/>
      <c r="C192" s="20"/>
      <c r="D192" s="20"/>
    </row>
    <row r="193" spans="1:4" ht="20.399999999999999">
      <c r="A193" s="47"/>
      <c r="B193" s="15"/>
      <c r="C193" s="20"/>
      <c r="D193" s="20"/>
    </row>
    <row r="194" spans="1:4" ht="20.399999999999999">
      <c r="A194" s="47"/>
      <c r="B194" s="15"/>
      <c r="C194" s="20"/>
      <c r="D194" s="20"/>
    </row>
    <row r="195" spans="1:4" ht="20.399999999999999">
      <c r="A195" s="47"/>
      <c r="B195" s="15"/>
      <c r="C195" s="20"/>
      <c r="D195" s="20"/>
    </row>
    <row r="196" spans="1:4" ht="20.399999999999999">
      <c r="A196" s="47"/>
      <c r="B196" s="15"/>
      <c r="C196" s="20"/>
      <c r="D196" s="20"/>
    </row>
    <row r="197" spans="1:4" ht="20.399999999999999">
      <c r="A197" s="47"/>
      <c r="B197" s="15"/>
      <c r="C197" s="20"/>
      <c r="D197" s="20"/>
    </row>
    <row r="198" spans="1:4" ht="20.399999999999999">
      <c r="A198" s="47"/>
      <c r="B198" s="15"/>
      <c r="C198" s="20"/>
      <c r="D198" s="20"/>
    </row>
    <row r="199" spans="1:4" ht="20.399999999999999">
      <c r="A199" s="47"/>
      <c r="B199" s="15"/>
      <c r="C199" s="20"/>
      <c r="D199" s="20"/>
    </row>
    <row r="200" spans="1:4" ht="20.399999999999999">
      <c r="A200" s="47"/>
      <c r="B200" s="15"/>
      <c r="C200" s="20"/>
      <c r="D200" s="20"/>
    </row>
    <row r="201" spans="1:4" ht="20.399999999999999">
      <c r="A201" s="47"/>
      <c r="B201" s="15"/>
      <c r="C201" s="20"/>
      <c r="D201" s="20"/>
    </row>
    <row r="202" spans="1:4" ht="20.399999999999999">
      <c r="A202" s="47"/>
      <c r="B202" s="15"/>
      <c r="C202" s="20"/>
      <c r="D202" s="20"/>
    </row>
    <row r="203" spans="1:4" ht="20.399999999999999">
      <c r="A203" s="47"/>
      <c r="B203" s="15"/>
      <c r="C203" s="20"/>
      <c r="D203" s="20"/>
    </row>
    <row r="204" spans="1:4" ht="20.399999999999999">
      <c r="A204" s="47"/>
      <c r="B204" s="15"/>
      <c r="C204" s="20"/>
      <c r="D204" s="20"/>
    </row>
    <row r="205" spans="1:4" ht="20.399999999999999">
      <c r="A205" s="47"/>
      <c r="B205" s="15"/>
      <c r="C205" s="20"/>
      <c r="D205" s="20"/>
    </row>
    <row r="206" spans="1:4" ht="20.399999999999999">
      <c r="A206" s="47"/>
      <c r="B206" s="15"/>
      <c r="C206" s="20"/>
      <c r="D206" s="20"/>
    </row>
    <row r="207" spans="1:4" ht="20.399999999999999">
      <c r="A207" s="47"/>
      <c r="B207" s="15"/>
      <c r="C207" s="20"/>
      <c r="D207" s="20"/>
    </row>
    <row r="208" spans="1:4">
      <c r="A208" s="31"/>
      <c r="B208" s="15"/>
      <c r="C208" s="15"/>
      <c r="D208" s="15"/>
    </row>
    <row r="209" spans="1:19" ht="46.2">
      <c r="A209" s="31"/>
      <c r="B209" s="16" t="s">
        <v>77</v>
      </c>
      <c r="C209" s="16" t="s">
        <v>116</v>
      </c>
      <c r="D209" s="19" t="s">
        <v>77</v>
      </c>
      <c r="E209" s="53" t="s">
        <v>116</v>
      </c>
      <c r="F209" s="54"/>
      <c r="G209" s="54"/>
      <c r="H209" s="54"/>
      <c r="I209" s="54"/>
      <c r="J209" s="54"/>
      <c r="K209" s="54"/>
      <c r="L209" s="54"/>
      <c r="M209" s="54"/>
      <c r="N209" s="54"/>
      <c r="O209" s="54"/>
      <c r="P209" s="54"/>
      <c r="Q209" s="54"/>
      <c r="R209" s="54"/>
      <c r="S209" s="54"/>
    </row>
    <row r="210" spans="1:19" ht="46.2">
      <c r="A210" s="31"/>
      <c r="B210" s="17" t="s">
        <v>79</v>
      </c>
      <c r="C210" s="17" t="s">
        <v>48</v>
      </c>
      <c r="D210" t="s">
        <v>79</v>
      </c>
      <c r="E210" s="54"/>
      <c r="F210" s="54" t="str">
        <f>IF(NOT(ISBLANK(D210)),D210,IF(NOT(ISBLANK(E210)),"     "&amp;E210,FALSE))</f>
        <v>Afectación Económica o presupuestal</v>
      </c>
      <c r="G210" s="54" t="s">
        <v>79</v>
      </c>
      <c r="H210" s="54" t="str">
        <f>IF(NOT(ISERROR(MATCH(G210,_xlfn.ANCHORARRAY(B221),0))),F223&amp;"Por favor no seleccionar los criterios de impacto",G210)</f>
        <v>❌Por favor no seleccionar los criterios de impacto</v>
      </c>
      <c r="I210" s="54"/>
      <c r="J210" s="54"/>
      <c r="K210" s="54"/>
      <c r="L210" s="54"/>
      <c r="M210" s="54"/>
      <c r="N210" s="54"/>
      <c r="O210" s="54"/>
      <c r="P210" s="54"/>
      <c r="Q210" s="54"/>
      <c r="R210" s="54"/>
      <c r="S210" s="54"/>
    </row>
    <row r="211" spans="1:19" ht="46.2">
      <c r="A211" s="31"/>
      <c r="B211" s="17" t="s">
        <v>79</v>
      </c>
      <c r="C211" s="17" t="s">
        <v>82</v>
      </c>
      <c r="E211" s="54" t="s">
        <v>48</v>
      </c>
      <c r="F211" s="54" t="str">
        <f t="shared" ref="F211:F221" si="0">IF(NOT(ISBLANK(D211)),D211,IF(NOT(ISBLANK(E211)),"     "&amp;E211,FALSE))</f>
        <v xml:space="preserve">     Afectación menor a 10 SMLMV .</v>
      </c>
      <c r="G211" s="54"/>
      <c r="H211" s="54"/>
      <c r="I211" s="54"/>
      <c r="J211" s="54"/>
      <c r="K211" s="54"/>
      <c r="L211" s="54"/>
      <c r="M211" s="54"/>
      <c r="N211" s="54"/>
      <c r="O211" s="54"/>
      <c r="P211" s="54"/>
      <c r="Q211" s="54"/>
      <c r="R211" s="54"/>
      <c r="S211" s="54"/>
    </row>
    <row r="212" spans="1:19" ht="46.2">
      <c r="A212" s="31"/>
      <c r="B212" s="17" t="s">
        <v>79</v>
      </c>
      <c r="C212" s="17" t="s">
        <v>83</v>
      </c>
      <c r="E212" s="54" t="s">
        <v>82</v>
      </c>
      <c r="F212" s="54" t="str">
        <f t="shared" si="0"/>
        <v xml:space="preserve">     Entre 10 y 50 SMLMV </v>
      </c>
      <c r="G212" s="54"/>
      <c r="H212" s="54"/>
      <c r="I212" s="54"/>
      <c r="J212" s="54"/>
      <c r="K212" s="54"/>
      <c r="L212" s="54"/>
      <c r="M212" s="54"/>
      <c r="N212" s="54"/>
      <c r="O212" s="54"/>
      <c r="P212" s="54"/>
      <c r="Q212" s="54"/>
      <c r="R212" s="54"/>
      <c r="S212" s="54"/>
    </row>
    <row r="213" spans="1:19" ht="46.2">
      <c r="A213" s="31"/>
      <c r="B213" s="17" t="s">
        <v>79</v>
      </c>
      <c r="C213" s="17" t="s">
        <v>84</v>
      </c>
      <c r="E213" s="54" t="s">
        <v>83</v>
      </c>
      <c r="F213" s="54" t="str">
        <f t="shared" si="0"/>
        <v xml:space="preserve">     Entre 50 y 100 SMLMV </v>
      </c>
      <c r="G213" s="54"/>
      <c r="H213" s="54"/>
      <c r="I213" s="54"/>
      <c r="J213" s="54"/>
      <c r="K213" s="54"/>
      <c r="L213" s="54"/>
      <c r="M213" s="54"/>
      <c r="N213" s="54"/>
      <c r="O213" s="54"/>
      <c r="P213" s="54"/>
      <c r="Q213" s="54"/>
      <c r="R213" s="54"/>
      <c r="S213" s="54"/>
    </row>
    <row r="214" spans="1:19" ht="46.2">
      <c r="A214" s="31"/>
      <c r="B214" s="17" t="s">
        <v>79</v>
      </c>
      <c r="C214" s="17" t="s">
        <v>85</v>
      </c>
      <c r="E214" s="54" t="s">
        <v>84</v>
      </c>
      <c r="F214" s="54" t="str">
        <f t="shared" si="0"/>
        <v xml:space="preserve">     Entre 100 y 500 SMLMV </v>
      </c>
      <c r="G214" s="54"/>
      <c r="H214" s="54"/>
      <c r="I214" s="54"/>
      <c r="J214" s="54"/>
      <c r="K214" s="54"/>
      <c r="L214" s="54"/>
      <c r="M214" s="54"/>
      <c r="N214" s="54"/>
      <c r="O214" s="54"/>
      <c r="P214" s="54"/>
      <c r="Q214" s="54"/>
      <c r="R214" s="54"/>
      <c r="S214" s="54"/>
    </row>
    <row r="215" spans="1:19" ht="46.2">
      <c r="A215" s="31"/>
      <c r="B215" s="17" t="s">
        <v>47</v>
      </c>
      <c r="C215" s="17" t="s">
        <v>86</v>
      </c>
      <c r="E215" s="54" t="s">
        <v>85</v>
      </c>
      <c r="F215" s="54" t="str">
        <f t="shared" si="0"/>
        <v xml:space="preserve">     Mayor a 500 SMLMV </v>
      </c>
      <c r="G215" s="54"/>
      <c r="H215" s="54"/>
      <c r="I215" s="54"/>
      <c r="J215" s="54"/>
      <c r="K215" s="54"/>
      <c r="L215" s="54"/>
      <c r="M215" s="54"/>
      <c r="N215" s="54"/>
      <c r="O215" s="54"/>
      <c r="P215" s="54"/>
      <c r="Q215" s="54"/>
      <c r="R215" s="54"/>
      <c r="S215" s="54"/>
    </row>
    <row r="216" spans="1:19" ht="46.2">
      <c r="A216" s="31"/>
      <c r="B216" s="17" t="s">
        <v>47</v>
      </c>
      <c r="C216" s="17" t="s">
        <v>87</v>
      </c>
      <c r="D216" t="s">
        <v>47</v>
      </c>
      <c r="E216" s="54"/>
      <c r="F216" s="54" t="str">
        <f t="shared" si="0"/>
        <v>Pérdida Reputacional</v>
      </c>
      <c r="G216" s="54"/>
      <c r="H216" s="54"/>
      <c r="I216" s="54"/>
      <c r="J216" s="54"/>
      <c r="K216" s="54"/>
      <c r="L216" s="54"/>
      <c r="M216" s="54"/>
      <c r="N216" s="54"/>
      <c r="O216" s="54"/>
      <c r="P216" s="54"/>
      <c r="Q216" s="54"/>
      <c r="R216" s="54"/>
      <c r="S216" s="54"/>
    </row>
    <row r="217" spans="1:19" ht="46.2">
      <c r="A217" s="31"/>
      <c r="B217" s="17" t="s">
        <v>47</v>
      </c>
      <c r="C217" s="17" t="s">
        <v>89</v>
      </c>
      <c r="E217" s="54" t="s">
        <v>86</v>
      </c>
      <c r="F217" s="54" t="str">
        <f t="shared" si="0"/>
        <v xml:space="preserve">     El riesgo afecta la imagen de alguna área de la organización</v>
      </c>
      <c r="G217" s="54"/>
      <c r="H217" s="54"/>
      <c r="I217" s="54"/>
      <c r="J217" s="54"/>
      <c r="K217" s="54"/>
      <c r="L217" s="54"/>
      <c r="M217" s="54"/>
      <c r="N217" s="54"/>
      <c r="O217" s="54"/>
      <c r="P217" s="54"/>
      <c r="Q217" s="54"/>
      <c r="R217" s="54"/>
      <c r="S217" s="54"/>
    </row>
    <row r="218" spans="1:19" ht="46.2">
      <c r="A218" s="31"/>
      <c r="B218" s="17" t="s">
        <v>47</v>
      </c>
      <c r="C218" s="17" t="s">
        <v>88</v>
      </c>
      <c r="E218" s="54" t="s">
        <v>87</v>
      </c>
      <c r="F218" s="54" t="str">
        <f t="shared" si="0"/>
        <v xml:space="preserve">     El riesgo afecta la imagen de la entidad internamente, de conocimiento general, nivel interno, de junta dircetiva y accionistas y/o de provedores</v>
      </c>
      <c r="G218" s="54"/>
      <c r="H218" s="54"/>
      <c r="I218" s="54"/>
      <c r="J218" s="54"/>
      <c r="K218" s="54"/>
      <c r="L218" s="54"/>
      <c r="M218" s="54"/>
      <c r="N218" s="54"/>
      <c r="O218" s="54"/>
      <c r="P218" s="54"/>
      <c r="Q218" s="54"/>
      <c r="R218" s="54"/>
      <c r="S218" s="54"/>
    </row>
    <row r="219" spans="1:19" ht="46.2">
      <c r="A219" s="31"/>
      <c r="B219" s="17" t="s">
        <v>47</v>
      </c>
      <c r="C219" s="17" t="s">
        <v>97</v>
      </c>
      <c r="E219" s="54" t="s">
        <v>89</v>
      </c>
      <c r="F219" s="54" t="str">
        <f t="shared" si="0"/>
        <v xml:space="preserve">     El riesgo afecta la imagen de la entidad con algunos usuarios de relevancia frente al logro de los objetivos</v>
      </c>
      <c r="G219" s="54"/>
      <c r="H219" s="54"/>
      <c r="I219" s="54"/>
      <c r="J219" s="54"/>
      <c r="K219" s="54"/>
      <c r="L219" s="54"/>
      <c r="M219" s="54"/>
      <c r="N219" s="54"/>
      <c r="O219" s="54"/>
      <c r="P219" s="54"/>
      <c r="Q219" s="54"/>
      <c r="R219" s="54"/>
      <c r="S219" s="54"/>
    </row>
    <row r="220" spans="1:19" ht="46.2">
      <c r="A220" s="31"/>
      <c r="B220" s="18"/>
      <c r="C220" s="18"/>
      <c r="E220" s="54" t="s">
        <v>88</v>
      </c>
      <c r="F220" s="54" t="str">
        <f t="shared" si="0"/>
        <v xml:space="preserve">     El riesgo afecta la imagen de de la entidad con efecto publicitario sostenido a nivel de sector administrativo, nivel departamental o municipal</v>
      </c>
      <c r="G220" s="54"/>
      <c r="H220" s="54"/>
      <c r="I220" s="54"/>
      <c r="J220" s="54"/>
      <c r="K220" s="54"/>
      <c r="L220" s="54"/>
      <c r="M220" s="54"/>
      <c r="N220" s="54"/>
      <c r="O220" s="54"/>
      <c r="P220" s="54"/>
      <c r="Q220" s="54"/>
      <c r="R220" s="54"/>
      <c r="S220" s="54"/>
    </row>
    <row r="221" spans="1:19" ht="46.2">
      <c r="A221" s="31"/>
      <c r="B221" s="18" t="str">
        <f t="array" ref="B221:B223">_xlfn.UNIQUE(Tabla1[[#All],[Criterios]])</f>
        <v>Criterios</v>
      </c>
      <c r="C221" s="18"/>
      <c r="E221" s="54" t="s">
        <v>97</v>
      </c>
      <c r="F221" s="54" t="str">
        <f t="shared" si="0"/>
        <v xml:space="preserve">     El riesgo afecta la imagen de la entidad a nivel nacional, con efecto publicitarios sostenible a nivel país</v>
      </c>
      <c r="G221" s="54"/>
      <c r="H221" s="54"/>
      <c r="I221" s="54"/>
      <c r="J221" s="54"/>
      <c r="K221" s="54"/>
      <c r="L221" s="54"/>
      <c r="M221" s="54"/>
      <c r="N221" s="54"/>
      <c r="O221" s="54"/>
      <c r="P221" s="54"/>
      <c r="Q221" s="54"/>
      <c r="R221" s="54"/>
      <c r="S221" s="54"/>
    </row>
    <row r="222" spans="1:19" ht="46.2">
      <c r="A222" s="31"/>
      <c r="B222" s="18" t="str">
        <v>Afectación Económica o presupuestal</v>
      </c>
      <c r="C222" s="18"/>
      <c r="E222" s="54"/>
      <c r="F222" s="54"/>
      <c r="G222" s="54"/>
      <c r="H222" s="54"/>
      <c r="I222" s="54"/>
      <c r="J222" s="54"/>
      <c r="K222" s="54"/>
      <c r="L222" s="54"/>
      <c r="M222" s="54"/>
      <c r="N222" s="54"/>
      <c r="O222" s="54"/>
      <c r="P222" s="54"/>
      <c r="Q222" s="54"/>
      <c r="R222" s="54"/>
      <c r="S222" s="54"/>
    </row>
    <row r="223" spans="1:19" ht="46.2">
      <c r="B223" s="18" t="str">
        <v>Pérdida Reputacional</v>
      </c>
      <c r="C223" s="18"/>
      <c r="E223" s="54"/>
      <c r="F223" s="55" t="s">
        <v>118</v>
      </c>
      <c r="G223" s="54"/>
      <c r="H223" s="54"/>
      <c r="I223" s="54"/>
      <c r="J223" s="54"/>
      <c r="K223" s="54"/>
      <c r="L223" s="54"/>
      <c r="M223" s="54"/>
      <c r="N223" s="54"/>
      <c r="O223" s="54"/>
      <c r="P223" s="54"/>
      <c r="Q223" s="54"/>
      <c r="R223" s="54"/>
      <c r="S223" s="54"/>
    </row>
    <row r="224" spans="1:19" ht="46.2">
      <c r="B224" s="14"/>
      <c r="C224" s="14"/>
      <c r="E224" s="54"/>
      <c r="F224" s="55" t="s">
        <v>119</v>
      </c>
      <c r="G224" s="54"/>
      <c r="H224" s="54"/>
      <c r="I224" s="54"/>
      <c r="J224" s="54"/>
      <c r="K224" s="54"/>
      <c r="L224" s="54"/>
      <c r="M224" s="54"/>
      <c r="N224" s="54"/>
      <c r="O224" s="54"/>
      <c r="P224" s="54"/>
      <c r="Q224" s="54"/>
      <c r="R224" s="54"/>
      <c r="S224" s="54"/>
    </row>
    <row r="225" spans="2:19" ht="46.2">
      <c r="B225" s="14"/>
      <c r="C225" s="14"/>
      <c r="E225" s="54"/>
      <c r="F225" s="54"/>
      <c r="G225" s="54"/>
      <c r="H225" s="54"/>
      <c r="I225" s="54"/>
      <c r="J225" s="54"/>
      <c r="K225" s="54"/>
      <c r="L225" s="54"/>
      <c r="M225" s="54"/>
      <c r="N225" s="54"/>
      <c r="O225" s="54"/>
      <c r="P225" s="54"/>
      <c r="Q225" s="54"/>
      <c r="R225" s="54"/>
      <c r="S225" s="54"/>
    </row>
    <row r="226" spans="2:19" ht="46.2">
      <c r="B226" s="14"/>
      <c r="C226" s="14"/>
      <c r="E226" s="54"/>
      <c r="F226" s="54"/>
      <c r="G226" s="54"/>
      <c r="H226" s="54"/>
      <c r="I226" s="54"/>
      <c r="J226" s="54"/>
      <c r="K226" s="54"/>
      <c r="L226" s="54"/>
      <c r="M226" s="54"/>
      <c r="N226" s="54"/>
      <c r="O226" s="54"/>
      <c r="P226" s="54"/>
      <c r="Q226" s="54"/>
      <c r="R226" s="54"/>
      <c r="S226" s="54"/>
    </row>
    <row r="227" spans="2:19" ht="46.2">
      <c r="B227" s="14"/>
      <c r="C227" s="14"/>
      <c r="D227" s="14"/>
      <c r="E227" s="54"/>
      <c r="F227" s="54"/>
      <c r="G227" s="54"/>
      <c r="H227" s="54"/>
      <c r="I227" s="54"/>
      <c r="J227" s="54"/>
      <c r="K227" s="54"/>
      <c r="L227" s="54"/>
      <c r="M227" s="54"/>
      <c r="N227" s="54"/>
      <c r="O227" s="54"/>
      <c r="P227" s="54"/>
      <c r="Q227" s="54"/>
      <c r="R227" s="54"/>
      <c r="S227" s="54"/>
    </row>
    <row r="228" spans="2:19" ht="46.2">
      <c r="B228" s="14"/>
      <c r="C228" s="14"/>
      <c r="D228" s="14"/>
      <c r="E228" s="54"/>
      <c r="F228" s="54"/>
      <c r="G228" s="54"/>
      <c r="H228" s="54"/>
      <c r="I228" s="54"/>
      <c r="J228" s="54"/>
      <c r="K228" s="54"/>
      <c r="L228" s="54"/>
      <c r="M228" s="54"/>
      <c r="N228" s="54"/>
      <c r="O228" s="54"/>
      <c r="P228" s="54"/>
      <c r="Q228" s="54"/>
      <c r="R228" s="54"/>
      <c r="S228" s="54"/>
    </row>
    <row r="229" spans="2:19" ht="46.2">
      <c r="B229" s="14"/>
      <c r="C229" s="14"/>
      <c r="D229" s="14"/>
      <c r="E229" s="54"/>
      <c r="F229" s="54"/>
      <c r="G229" s="54"/>
      <c r="H229" s="54"/>
      <c r="I229" s="54"/>
      <c r="J229" s="54"/>
      <c r="K229" s="54"/>
      <c r="L229" s="54"/>
      <c r="M229" s="54"/>
      <c r="N229" s="54"/>
      <c r="O229" s="54"/>
      <c r="P229" s="54"/>
      <c r="Q229" s="54"/>
      <c r="R229" s="54"/>
      <c r="S229" s="54"/>
    </row>
    <row r="230" spans="2:19">
      <c r="B230" s="14"/>
      <c r="C230" s="14"/>
      <c r="D230" s="14"/>
    </row>
    <row r="231" spans="2:19">
      <c r="B231" s="14"/>
      <c r="C231" s="14"/>
      <c r="D231" s="14"/>
    </row>
    <row r="232" spans="2:19">
      <c r="B232" s="14"/>
      <c r="C232" s="14"/>
      <c r="D232" s="14"/>
    </row>
  </sheetData>
  <mergeCells count="1">
    <mergeCell ref="B1:D1"/>
  </mergeCells>
  <dataValidations disablePrompts="1" count="1">
    <dataValidation type="list" allowBlank="1" showInputMessage="1" showErrorMessage="1" sqref="G210" xr:uid="{00000000-0002-0000-0400-000000000000}">
      <formula1>$F$210:$F$221</formula1>
    </dataValidation>
  </dataValidations>
  <pageMargins left="0.7" right="0.7" top="0.75" bottom="0.75" header="0.3" footer="0.3"/>
  <pageSetup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sheetPr>
  <dimension ref="B1:F16"/>
  <sheetViews>
    <sheetView workbookViewId="0">
      <selection activeCell="E6" sqref="E6"/>
    </sheetView>
  </sheetViews>
  <sheetFormatPr baseColWidth="10" defaultColWidth="14.33203125" defaultRowHeight="13.8"/>
  <cols>
    <col min="1" max="2" width="14.33203125" style="32"/>
    <col min="3" max="3" width="17" style="32" customWidth="1"/>
    <col min="4" max="4" width="14.33203125" style="32"/>
    <col min="5" max="5" width="46" style="32" customWidth="1"/>
    <col min="6" max="16384" width="14.33203125" style="32"/>
  </cols>
  <sheetData>
    <row r="1" spans="2:6" ht="24" customHeight="1" thickBot="1">
      <c r="B1" s="693" t="s">
        <v>68</v>
      </c>
      <c r="C1" s="694"/>
      <c r="D1" s="694"/>
      <c r="E1" s="694"/>
      <c r="F1" s="695"/>
    </row>
    <row r="2" spans="2:6" ht="16.2" thickBot="1">
      <c r="B2" s="33"/>
      <c r="C2" s="33"/>
      <c r="D2" s="33"/>
      <c r="E2" s="33"/>
      <c r="F2" s="33"/>
    </row>
    <row r="3" spans="2:6" ht="16.2" thickBot="1">
      <c r="B3" s="697" t="s">
        <v>54</v>
      </c>
      <c r="C3" s="698"/>
      <c r="D3" s="698"/>
      <c r="E3" s="45" t="s">
        <v>55</v>
      </c>
      <c r="F3" s="46" t="s">
        <v>56</v>
      </c>
    </row>
    <row r="4" spans="2:6" ht="31.2">
      <c r="B4" s="699" t="s">
        <v>57</v>
      </c>
      <c r="C4" s="701" t="s">
        <v>11</v>
      </c>
      <c r="D4" s="34" t="s">
        <v>12</v>
      </c>
      <c r="E4" s="35" t="s">
        <v>58</v>
      </c>
      <c r="F4" s="36">
        <v>0.25</v>
      </c>
    </row>
    <row r="5" spans="2:6" ht="46.8">
      <c r="B5" s="700"/>
      <c r="C5" s="702"/>
      <c r="D5" s="37" t="s">
        <v>13</v>
      </c>
      <c r="E5" s="38" t="s">
        <v>59</v>
      </c>
      <c r="F5" s="39">
        <v>0.15</v>
      </c>
    </row>
    <row r="6" spans="2:6" ht="46.8">
      <c r="B6" s="700"/>
      <c r="C6" s="702"/>
      <c r="D6" s="37" t="s">
        <v>14</v>
      </c>
      <c r="E6" s="38" t="s">
        <v>60</v>
      </c>
      <c r="F6" s="39">
        <v>0.1</v>
      </c>
    </row>
    <row r="7" spans="2:6" ht="62.4">
      <c r="B7" s="700"/>
      <c r="C7" s="702" t="s">
        <v>15</v>
      </c>
      <c r="D7" s="37" t="s">
        <v>8</v>
      </c>
      <c r="E7" s="38" t="s">
        <v>61</v>
      </c>
      <c r="F7" s="39">
        <v>0.25</v>
      </c>
    </row>
    <row r="8" spans="2:6" ht="31.2">
      <c r="B8" s="700"/>
      <c r="C8" s="702"/>
      <c r="D8" s="37" t="s">
        <v>7</v>
      </c>
      <c r="E8" s="38" t="s">
        <v>62</v>
      </c>
      <c r="F8" s="39">
        <v>0.15</v>
      </c>
    </row>
    <row r="9" spans="2:6" ht="46.8">
      <c r="B9" s="700" t="s">
        <v>131</v>
      </c>
      <c r="C9" s="702" t="s">
        <v>16</v>
      </c>
      <c r="D9" s="37" t="s">
        <v>17</v>
      </c>
      <c r="E9" s="38" t="s">
        <v>63</v>
      </c>
      <c r="F9" s="40" t="s">
        <v>64</v>
      </c>
    </row>
    <row r="10" spans="2:6" ht="46.8">
      <c r="B10" s="700"/>
      <c r="C10" s="702"/>
      <c r="D10" s="37" t="s">
        <v>18</v>
      </c>
      <c r="E10" s="38" t="s">
        <v>65</v>
      </c>
      <c r="F10" s="40" t="s">
        <v>64</v>
      </c>
    </row>
    <row r="11" spans="2:6" ht="46.8">
      <c r="B11" s="700"/>
      <c r="C11" s="702" t="s">
        <v>19</v>
      </c>
      <c r="D11" s="37" t="s">
        <v>20</v>
      </c>
      <c r="E11" s="38" t="s">
        <v>66</v>
      </c>
      <c r="F11" s="40" t="s">
        <v>64</v>
      </c>
    </row>
    <row r="12" spans="2:6" ht="46.8">
      <c r="B12" s="700"/>
      <c r="C12" s="702"/>
      <c r="D12" s="37" t="s">
        <v>21</v>
      </c>
      <c r="E12" s="38" t="s">
        <v>67</v>
      </c>
      <c r="F12" s="40" t="s">
        <v>64</v>
      </c>
    </row>
    <row r="13" spans="2:6" ht="31.2">
      <c r="B13" s="700"/>
      <c r="C13" s="702" t="s">
        <v>22</v>
      </c>
      <c r="D13" s="37" t="s">
        <v>98</v>
      </c>
      <c r="E13" s="38" t="s">
        <v>101</v>
      </c>
      <c r="F13" s="40" t="s">
        <v>64</v>
      </c>
    </row>
    <row r="14" spans="2:6" ht="16.2" thickBot="1">
      <c r="B14" s="703"/>
      <c r="C14" s="704"/>
      <c r="D14" s="41" t="s">
        <v>99</v>
      </c>
      <c r="E14" s="42" t="s">
        <v>100</v>
      </c>
      <c r="F14" s="43" t="s">
        <v>64</v>
      </c>
    </row>
    <row r="15" spans="2:6" ht="49.5" customHeight="1">
      <c r="B15" s="696" t="s">
        <v>130</v>
      </c>
      <c r="C15" s="696"/>
      <c r="D15" s="696"/>
      <c r="E15" s="696"/>
      <c r="F15" s="696"/>
    </row>
    <row r="16" spans="2:6" ht="27" customHeight="1">
      <c r="B16" s="4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9"/>
  <sheetViews>
    <sheetView topLeftCell="A4" workbookViewId="0">
      <selection activeCell="B13" sqref="B13:B19"/>
    </sheetView>
  </sheetViews>
  <sheetFormatPr baseColWidth="10" defaultRowHeight="14.4"/>
  <sheetData>
    <row r="2" spans="2:5">
      <c r="B2" t="s">
        <v>29</v>
      </c>
      <c r="E2" t="s">
        <v>110</v>
      </c>
    </row>
    <row r="3" spans="2:5">
      <c r="B3" t="s">
        <v>30</v>
      </c>
      <c r="E3" t="s">
        <v>109</v>
      </c>
    </row>
    <row r="4" spans="2:5">
      <c r="B4" t="s">
        <v>113</v>
      </c>
      <c r="E4" t="s">
        <v>111</v>
      </c>
    </row>
    <row r="5" spans="2:5">
      <c r="B5" t="s">
        <v>112</v>
      </c>
    </row>
    <row r="8" spans="2:5">
      <c r="B8" t="s">
        <v>75</v>
      </c>
    </row>
    <row r="9" spans="2:5">
      <c r="B9" t="s">
        <v>34</v>
      </c>
    </row>
    <row r="10" spans="2:5">
      <c r="B10" t="s">
        <v>35</v>
      </c>
    </row>
    <row r="13" spans="2:5">
      <c r="B13" t="s">
        <v>108</v>
      </c>
    </row>
    <row r="14" spans="2:5">
      <c r="B14" t="s">
        <v>102</v>
      </c>
    </row>
    <row r="15" spans="2:5">
      <c r="B15" t="s">
        <v>105</v>
      </c>
    </row>
    <row r="16" spans="2:5">
      <c r="B16" t="s">
        <v>103</v>
      </c>
    </row>
    <row r="17" spans="2:2">
      <c r="B17" t="s">
        <v>104</v>
      </c>
    </row>
    <row r="18" spans="2:2">
      <c r="B18" t="s">
        <v>106</v>
      </c>
    </row>
    <row r="19" spans="2:2">
      <c r="B19" t="s">
        <v>107</v>
      </c>
    </row>
  </sheetData>
  <sortState xmlns:xlrd2="http://schemas.microsoft.com/office/spreadsheetml/2017/richdata2" ref="B2:B5">
    <sortCondition ref="B2:B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21"/>
  <sheetViews>
    <sheetView workbookViewId="0">
      <selection activeCell="A19" sqref="A19"/>
    </sheetView>
  </sheetViews>
  <sheetFormatPr baseColWidth="10" defaultColWidth="11.44140625" defaultRowHeight="13.8"/>
  <cols>
    <col min="1" max="1" width="32.88671875" style="1" customWidth="1"/>
    <col min="2" max="16384" width="11.44140625" style="1"/>
  </cols>
  <sheetData>
    <row r="3" spans="1:1">
      <c r="A3" s="2" t="s">
        <v>12</v>
      </c>
    </row>
    <row r="4" spans="1:1">
      <c r="A4" s="2" t="s">
        <v>13</v>
      </c>
    </row>
    <row r="5" spans="1:1">
      <c r="A5" s="2" t="s">
        <v>14</v>
      </c>
    </row>
    <row r="6" spans="1:1">
      <c r="A6" s="2" t="s">
        <v>8</v>
      </c>
    </row>
    <row r="7" spans="1:1">
      <c r="A7" s="2" t="s">
        <v>7</v>
      </c>
    </row>
    <row r="8" spans="1:1">
      <c r="A8" s="2" t="s">
        <v>17</v>
      </c>
    </row>
    <row r="9" spans="1:1">
      <c r="A9" s="2" t="s">
        <v>18</v>
      </c>
    </row>
    <row r="10" spans="1:1">
      <c r="A10" s="2" t="s">
        <v>20</v>
      </c>
    </row>
    <row r="11" spans="1:1">
      <c r="A11" s="2" t="s">
        <v>21</v>
      </c>
    </row>
    <row r="12" spans="1:1">
      <c r="A12" s="2" t="s">
        <v>23</v>
      </c>
    </row>
    <row r="13" spans="1:1">
      <c r="A13" s="2" t="s">
        <v>24</v>
      </c>
    </row>
    <row r="14" spans="1:1">
      <c r="A14" s="2" t="s">
        <v>25</v>
      </c>
    </row>
    <row r="16" spans="1:1">
      <c r="A16" s="2" t="s">
        <v>28</v>
      </c>
    </row>
    <row r="17" spans="1:1">
      <c r="A17" s="2" t="s">
        <v>29</v>
      </c>
    </row>
    <row r="18" spans="1:1">
      <c r="A18" s="2" t="s">
        <v>30</v>
      </c>
    </row>
    <row r="20" spans="1:1">
      <c r="A20" s="2" t="s">
        <v>34</v>
      </c>
    </row>
    <row r="21" spans="1:1">
      <c r="A21" s="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RIESGOS DE GESTION </vt:lpstr>
      <vt:lpstr>Hoja2</vt:lpstr>
      <vt:lpstr>Criterios</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Carolina</cp:lastModifiedBy>
  <cp:lastPrinted>2020-05-13T01:12:22Z</cp:lastPrinted>
  <dcterms:created xsi:type="dcterms:W3CDTF">2020-03-24T23:12:47Z</dcterms:created>
  <dcterms:modified xsi:type="dcterms:W3CDTF">2022-05-13T19:42:04Z</dcterms:modified>
</cp:coreProperties>
</file>